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8505" windowHeight="4230" firstSheet="5" activeTab="9"/>
  </bookViews>
  <sheets>
    <sheet name="Sheet1" sheetId="1" state="hidden" r:id="rId1"/>
    <sheet name="汇总表" sheetId="2" r:id="rId2"/>
    <sheet name="自购房屋" sheetId="3" r:id="rId3"/>
    <sheet name="一期已售（A.B.C.D区） (2)" sheetId="4" r:id="rId4"/>
    <sheet name="一期未售（A.B.C.D区）" sheetId="5" r:id="rId5"/>
    <sheet name="二期已售（1.2.4.5栋） (2)" sheetId="6" r:id="rId6"/>
    <sheet name="二期未售（1.2.4.5栋）" sheetId="7" r:id="rId7"/>
    <sheet name="二期在建工程" sheetId="8" r:id="rId8"/>
    <sheet name="土地" sheetId="9" r:id="rId9"/>
    <sheet name="租赁地上的资产" sheetId="10" r:id="rId10"/>
    <sheet name="固定资产-机器设备" sheetId="11" state="hidden" r:id="rId11"/>
    <sheet name="固定资产-车辆" sheetId="12" state="hidden" r:id="rId12"/>
    <sheet name="固定资产-电子设备" sheetId="13" state="hidden" r:id="rId13"/>
  </sheets>
  <definedNames>
    <definedName name="_xlnm.Print_Area" localSheetId="6">'二期未售（1.2.4.5栋）'!$A$1:$R$89</definedName>
    <definedName name="_xlnm.Print_Area" localSheetId="5">'二期已售（1.2.4.5栋） (2)'!$A$1:$AW$30</definedName>
    <definedName name="_xlnm.Print_Area" localSheetId="7">'二期在建工程'!$A$1:$H$18</definedName>
    <definedName name="_xlnm.Print_Area" localSheetId="1">'汇总表'!$A$1:$G$20</definedName>
    <definedName name="_xlnm.Print_Area" localSheetId="8">'土地'!$A$1:$U$15</definedName>
    <definedName name="_xlnm.Print_Area" localSheetId="4">'一期未售（A.B.C.D区）'!$A$1:$Q$63</definedName>
    <definedName name="_xlnm.Print_Area" localSheetId="3">'一期已售（A.B.C.D区） (2)'!$A$1:$BE$51</definedName>
    <definedName name="_xlnm.Print_Area" localSheetId="2">'自购房屋'!$A$1:$O$56</definedName>
    <definedName name="_xlnm.Print_Area" localSheetId="9">'租赁地上的资产'!$A$1:$G$12</definedName>
    <definedName name="_xlnm.Print_Titles" localSheetId="6">'二期未售（1.2.4.5栋）'!$1:$5</definedName>
    <definedName name="_xlnm.Print_Titles" localSheetId="5">'二期已售（1.2.4.5栋） (2)'!$1:$6</definedName>
    <definedName name="_xlnm.Print_Titles" localSheetId="8">'土地'!$1:$5</definedName>
    <definedName name="_xlnm.Print_Titles" localSheetId="4">'一期未售（A.B.C.D区）'!$1:$5</definedName>
    <definedName name="_xlnm.Print_Titles" localSheetId="3">'一期已售（A.B.C.D区） (2)'!$1:$7</definedName>
    <definedName name="_xlnm.Print_Titles" localSheetId="2">'自购房屋'!$1:$5</definedName>
  </definedNames>
  <calcPr fullCalcOnLoad="1"/>
</workbook>
</file>

<file path=xl/sharedStrings.xml><?xml version="1.0" encoding="utf-8"?>
<sst xmlns="http://schemas.openxmlformats.org/spreadsheetml/2006/main" count="3018" uniqueCount="1002">
  <si>
    <t>序号</t>
  </si>
  <si>
    <t>办公楼</t>
  </si>
  <si>
    <t>重庆市大足区双路镇双龙西路83号10幢1单元1-3（晓城春天）</t>
  </si>
  <si>
    <t>重庆市大足区双路镇双龙西路83号10幢1单元1-4（晓城春天）</t>
  </si>
  <si>
    <t>重庆市大足区双路镇双龙西路83号10幢1单元1-5（晓城春天）</t>
  </si>
  <si>
    <t>重庆市大足区双路镇双龙西路83号10幢1单元2-1（晓城春天）</t>
  </si>
  <si>
    <t>重庆市大足区双路镇双龙西路83号10幢1单元2-2（晓城春天）</t>
  </si>
  <si>
    <t>重庆市大足区双路镇双龙西路83号10幢1单元2-3（晓城春天）</t>
  </si>
  <si>
    <t>重庆市大足区双路镇双龙西路83号10幢1单元2-4（晓城春天）</t>
  </si>
  <si>
    <t>重庆市大足区双路镇双龙西路83号10幢1单元2-5（晓城春天）</t>
  </si>
  <si>
    <t>重庆市大足区双路镇双龙西路83号10幢1单元2-6（晓城春天）</t>
  </si>
  <si>
    <t>重庆市大足区双路镇双龙西路83号10幢1单元3-1（晓城春天）</t>
  </si>
  <si>
    <t>宿舍</t>
  </si>
  <si>
    <t>重庆市大足区双路镇双龙西路83号10幢1单元3-2（晓城春天）</t>
  </si>
  <si>
    <t>重庆市大足区双路镇双龙西路83号10幢1单元3-3（晓城春天）</t>
  </si>
  <si>
    <t>重庆市大足区双路镇双龙西路83号10幢1单元3-4（晓城春天）</t>
  </si>
  <si>
    <t>重庆市大足区双路镇双龙西路83号10幢1单元3-5（晓城春天）</t>
  </si>
  <si>
    <t>重庆市大足区双路镇双龙西路83号10幢1单元3-6（晓城春天）</t>
  </si>
  <si>
    <t>重庆市大足区双路镇双龙西路83号10幢1单元4-1（晓城春天）</t>
  </si>
  <si>
    <t>重庆市大足区双路镇双龙西路83号10幢1单元4-2（晓城春天）</t>
  </si>
  <si>
    <t>重庆市大足区双路镇双龙西路83号10幢1单元4-3（晓城春天）</t>
  </si>
  <si>
    <t>重庆市大足区双路镇双龙西路83号10幢1单元4-4（晓城春天）</t>
  </si>
  <si>
    <t>重庆市大足区双路镇双龙西路83号10幢1单元4-5（晓城春天）</t>
  </si>
  <si>
    <t>重庆市大足区双路镇双龙西路83号10幢1单元4-6（晓城春天）</t>
  </si>
  <si>
    <t>重庆市大足区双路镇双龙西路83号10幢1单元5-1（晓城春天）</t>
  </si>
  <si>
    <t>重庆市大足区双路镇双龙西路83号10幢1单元5-2（晓城春天）</t>
  </si>
  <si>
    <t>重庆市大足区双路镇双龙西路83号10幢1单元5-3（晓城春天）</t>
  </si>
  <si>
    <t>重庆市大足区双路镇双龙西路83号10幢1单元5-4（晓城春天）</t>
  </si>
  <si>
    <t>重庆市大足区双路镇双龙西路83号10幢1单元5-5（晓城春天）</t>
  </si>
  <si>
    <t>重庆市大足区双路镇双龙西路83号10幢1单元5-6（晓城春天）</t>
  </si>
  <si>
    <t>重庆市大足区双路镇双龙西路83号10幢1单元6-1（晓城春天）</t>
  </si>
  <si>
    <t>重庆市大足区双路镇双龙西路83号10幢1单元6-2（晓城春天）</t>
  </si>
  <si>
    <t>重庆市大足区双路镇双龙西路83号10幢1单元6-3（晓城春天）</t>
  </si>
  <si>
    <t>重庆市大足区双路镇双龙西路83号10幢1单元6-4（晓城春天）</t>
  </si>
  <si>
    <t>重庆市大足区双路镇双龙西路83号10幢1单元6-5（晓城春天）</t>
  </si>
  <si>
    <t>重庆市大足区双路镇双龙西路83号10幢1单元6-6（晓城春天）</t>
  </si>
  <si>
    <t>重庆市大足区双路镇双龙西路83号10幢1单元7-1（晓城春天）</t>
  </si>
  <si>
    <t>重庆市大足区双路镇双龙西路83号10幢1单元7-2（晓城春天）</t>
  </si>
  <si>
    <t>重庆市大足区双路镇双龙西路83号10幢1单元7-3（晓城春天）</t>
  </si>
  <si>
    <t>重庆市大足区双路镇双龙西路83号10幢1单元7-4（晓城春天）</t>
  </si>
  <si>
    <t>重庆市大足区双路镇双龙西路83号10幢1单元7-5（晓城春天）</t>
  </si>
  <si>
    <t>重庆市大足区双路镇双龙西路83号10幢1单元7-6（晓城春天）</t>
  </si>
  <si>
    <t>重庆市大足区双路镇双龙西路83号10幢1单元8-1（晓城春天）</t>
  </si>
  <si>
    <t>重庆市大足区双路镇双龙西路83号10幢1单元8-2（晓城春天）</t>
  </si>
  <si>
    <t>重庆市大足区双路镇双龙西路83号10幢1单元8-3（晓城春天）</t>
  </si>
  <si>
    <t>重庆市大足区双路镇双龙西路83号10幢1单元8-4（晓城春天）</t>
  </si>
  <si>
    <t>重庆市大足区双路镇双龙西路83号10幢1单元8-5（晓城春天）</t>
  </si>
  <si>
    <t>重庆市大足区双路镇双龙西路83号10幢1单元8-6（晓城春天）</t>
  </si>
  <si>
    <t>210房地证2013字第04856号</t>
  </si>
  <si>
    <t>重庆市大足区双路镇双龙西路83号10幢1单元1-1（晓城春天）</t>
  </si>
  <si>
    <t>成套住宅</t>
  </si>
  <si>
    <t>210房地证2013字第04870号</t>
  </si>
  <si>
    <t>210房地证2013字第04871号</t>
  </si>
  <si>
    <t>210房地证2013字第04863号</t>
  </si>
  <si>
    <t>210房地证2013字第04814号</t>
  </si>
  <si>
    <t>210房地证2013字第04857号</t>
  </si>
  <si>
    <t>210房地证2013字第04867号</t>
  </si>
  <si>
    <t>210房地证2013字第04925号</t>
  </si>
  <si>
    <t>210房地证2013字第04841号</t>
  </si>
  <si>
    <t>210房地证2013字第04891号</t>
  </si>
  <si>
    <t>210房地证2013字第04924号</t>
  </si>
  <si>
    <t>210房地证2013字第04826号</t>
  </si>
  <si>
    <t>210房地证2013字第04819号</t>
  </si>
  <si>
    <t>210房地证2013字第04980号</t>
  </si>
  <si>
    <t>210房地证2013字第04838号</t>
  </si>
  <si>
    <t>210房地证2013字第04813号</t>
  </si>
  <si>
    <t>210房地证2013字第04890号</t>
  </si>
  <si>
    <t>210房地证2013字第04866号</t>
  </si>
  <si>
    <t>210房地证2013字第04808号</t>
  </si>
  <si>
    <t>210房地证2013字第04986号</t>
  </si>
  <si>
    <t>210房地证2013字第04836号</t>
  </si>
  <si>
    <t>210房地证2013字第04812号</t>
  </si>
  <si>
    <t>210房地证2013字第04888号</t>
  </si>
  <si>
    <t>210房地证2013字第04784号</t>
  </si>
  <si>
    <t>210房地证2013字第04786号</t>
  </si>
  <si>
    <t>210房地证2013字第04993号</t>
  </si>
  <si>
    <t>210房地证2013字第04697号</t>
  </si>
  <si>
    <t>210房地证2013字第04860号</t>
  </si>
  <si>
    <t>210房地证2013字第04892号</t>
  </si>
  <si>
    <t>210房地证2013字第04830号</t>
  </si>
  <si>
    <t>210房地证2013字第04851号</t>
  </si>
  <si>
    <t>210房地证2013字第04916号</t>
  </si>
  <si>
    <t>210房地证2013字第04779号</t>
  </si>
  <si>
    <t>210房地证2013字第04852号</t>
  </si>
  <si>
    <t>210房地证2013字第04887号</t>
  </si>
  <si>
    <t>210房地证2013字第04823号</t>
  </si>
  <si>
    <t>210房地证2013字第04854号</t>
  </si>
  <si>
    <t>210房地证2013字第04918号</t>
  </si>
  <si>
    <t>210房地证2013字第04822号</t>
  </si>
  <si>
    <t>210房地证2013字第04853号</t>
  </si>
  <si>
    <t>210房地证2013字第04858号</t>
  </si>
  <si>
    <t>210房地证2013字第04815号</t>
  </si>
  <si>
    <t>210房地证2013字第04855号</t>
  </si>
  <si>
    <t>210房地证2013字第04922号</t>
  </si>
  <si>
    <t>210房地证2013字第04825号</t>
  </si>
  <si>
    <t>210房地证2013字第04906号</t>
  </si>
  <si>
    <t>210房地证2013字第04859号</t>
  </si>
  <si>
    <t>合计</t>
  </si>
  <si>
    <t>-</t>
  </si>
  <si>
    <t>房地产权证号</t>
  </si>
  <si>
    <t>房屋用途</t>
  </si>
  <si>
    <t>建筑面积（㎡）</t>
  </si>
  <si>
    <t>套内面积（㎡）</t>
  </si>
  <si>
    <t>备注</t>
  </si>
  <si>
    <t>单价（元/㎡）</t>
  </si>
  <si>
    <t>总价（万元）</t>
  </si>
  <si>
    <t>序号</t>
  </si>
  <si>
    <t>房屋结构</t>
  </si>
  <si>
    <t>备注</t>
  </si>
  <si>
    <t>重庆市双桥经开区东环大道2号巴月庄附2号1区1-1</t>
  </si>
  <si>
    <t>钢混</t>
  </si>
  <si>
    <t>住宅用房</t>
  </si>
  <si>
    <t>重庆市双桥经开区东环大道2号巴月庄附2号1区1-2</t>
  </si>
  <si>
    <t>样板间</t>
  </si>
  <si>
    <t>重庆市双桥经开区东环大道2号巴月庄附2号1区1-3</t>
  </si>
  <si>
    <t>重庆市双桥经开区东环大道2号巴月庄附2号1区1-10</t>
  </si>
  <si>
    <t>重庆市双桥经开区东环大道2号巴月庄附2号1区1-11</t>
  </si>
  <si>
    <t>重庆市双桥经开区东环大道2号巴月庄附2号1区1-12</t>
  </si>
  <si>
    <t>重庆市双桥经开区东环大道2号巴月庄附2号1区1-14</t>
  </si>
  <si>
    <t>重庆市双桥经开区东环大道2号巴月庄附2号1区1-16</t>
  </si>
  <si>
    <t>重庆市双桥经开区东环大道2号巴月庄附2号1区1-17</t>
  </si>
  <si>
    <t>重庆市双桥经开区东环大道2号巴月庄附2号1区1-18</t>
  </si>
  <si>
    <t>重庆市双桥经开区东环大道2号巴月庄附2号1区1-20</t>
  </si>
  <si>
    <t>重庆市双桥经开区东环大道2号巴月庄附2号2区2-1</t>
  </si>
  <si>
    <t>重庆市双桥经开区东环大道2号巴月庄附2号2区2-4</t>
  </si>
  <si>
    <t>重庆市双桥经开区东环大道2号巴月庄附2号2区2-5</t>
  </si>
  <si>
    <t>重庆市双桥经开区东环大道2号巴月庄附2号2区2-6</t>
  </si>
  <si>
    <t>重庆市双桥经开区东环大道2号巴月庄附2号2区2-7</t>
  </si>
  <si>
    <t>重庆市双桥经开区东环大道2号巴月庄附2号2区2-8</t>
  </si>
  <si>
    <t>重庆市双桥经开区东环大道2号巴月庄附2号2区2-9</t>
  </si>
  <si>
    <t>重庆市双桥经开区东环大道2号巴月庄附2号2区2-10</t>
  </si>
  <si>
    <t>重庆市双桥经开区东环大道2号巴月庄附2号2区2-11</t>
  </si>
  <si>
    <t>重庆市双桥经开区东环大道2号巴月庄附2号2区2-12</t>
  </si>
  <si>
    <t>重庆市双桥经开区东环大道2号巴月庄附2号2区2-15</t>
  </si>
  <si>
    <t>重庆市双桥经开区东环大道2号巴月庄附2号2区2-23</t>
  </si>
  <si>
    <t>重庆市双桥经开区东环大道2号巴月庄附2号3区3-1</t>
  </si>
  <si>
    <t>重庆市双桥经开区东环大道2号巴月庄附2号3区3-2</t>
  </si>
  <si>
    <t>重庆市双桥经开区东环大道2号巴月庄附2号3区3-3</t>
  </si>
  <si>
    <t>重庆市双桥经开区东环大道2号巴月庄附2号3区3-4</t>
  </si>
  <si>
    <t>重庆市双桥经开区东环大道2号巴月庄附2号3区3-5</t>
  </si>
  <si>
    <t>重庆市双桥经开区东环大道2号巴月庄附2号3区3-6</t>
  </si>
  <si>
    <t>重庆市双桥经开区东环大道2号巴月庄附2号3区3-7</t>
  </si>
  <si>
    <t>重庆市双桥经开区东环大道2号巴月庄附2号3区3-8</t>
  </si>
  <si>
    <t>重庆市双桥经开区东环大道2号巴月庄附2号3区3-9</t>
  </si>
  <si>
    <t>重庆市双桥经开区东环大道2号巴月庄附2号3区3-10</t>
  </si>
  <si>
    <t>重庆市双桥经开区东环大道2号巴月庄附2号3区3-11</t>
  </si>
  <si>
    <t>重庆市双桥经开区东环大道2号巴月庄附2号3区3-12</t>
  </si>
  <si>
    <t>重庆市双桥经开区东环大道2号巴月庄附2号3区3-13</t>
  </si>
  <si>
    <t>重庆市双桥经开区东环大道2号巴月庄附2号3区3-15</t>
  </si>
  <si>
    <t>重庆市双桥经开区东环大道2号巴月庄附2号D区4-2</t>
  </si>
  <si>
    <t>重庆市双桥经开区东环大道2号巴月庄附2号D区4-3</t>
  </si>
  <si>
    <t>重庆市双桥经开区东环大道2号巴月庄附2号D区4-4</t>
  </si>
  <si>
    <t>重庆市双桥经开区东环大道2号巴月庄附2号D区4-5</t>
  </si>
  <si>
    <t>重庆市双桥经开区东环大道2号巴月庄附2号D区4-6</t>
  </si>
  <si>
    <t>重庆市双桥经开区东环大道2号巴月庄附2号D区4-7</t>
  </si>
  <si>
    <t>重庆市双桥经开区东环大道2号巴月庄附2号D区4-8</t>
  </si>
  <si>
    <t>重庆市双桥经开区东环大道2号巴月庄附2号D区4-9</t>
  </si>
  <si>
    <t>重庆市双桥经开区东环大道2号巴月庄附2号D区4-10</t>
  </si>
  <si>
    <t>重庆市双桥经开区东环大道2号巴月庄附2号D区4-11</t>
  </si>
  <si>
    <t>重庆市双桥经开区东环大道2号巴月庄附2号D区4-12</t>
  </si>
  <si>
    <t>重庆市双桥经开区东环大道2号巴月庄附2号D区4-14</t>
  </si>
  <si>
    <t>重庆市双桥经开区东环大道2号巴月庄附2号D区4-15</t>
  </si>
  <si>
    <t>重庆市双桥经开区东环大道2号巴月庄附2号D区4-16</t>
  </si>
  <si>
    <t>重庆市双桥经开区东环大道2号巴月庄附2号D区4-17</t>
  </si>
  <si>
    <t>重庆市双桥经开区东环大道2号巴月庄附2号D区4-19</t>
  </si>
  <si>
    <t>重庆市双桥经开区东环大道2号巴月庄附2号D区4-20</t>
  </si>
  <si>
    <t>重庆市双桥经开区东环大道2号巴月庄附2号D区4-21</t>
  </si>
  <si>
    <t>重庆市双桥经开区东环大道2号巴月庄附2号D区4-26</t>
  </si>
  <si>
    <t>小计</t>
  </si>
  <si>
    <t>房屋结构</t>
  </si>
  <si>
    <t>购买方</t>
  </si>
  <si>
    <t>甲方违约责任（以已付房款为基数）</t>
  </si>
  <si>
    <t>乙方违约责任（以应付房款为基数）</t>
  </si>
  <si>
    <t>收款信息</t>
  </si>
  <si>
    <t>继续履行合同违约金（乙方）</t>
  </si>
  <si>
    <t>解除合约违约金（乙方）</t>
  </si>
  <si>
    <t>使用用途</t>
  </si>
  <si>
    <t>套内面积</t>
  </si>
  <si>
    <t>合同签约日</t>
  </si>
  <si>
    <t>约定交房日</t>
  </si>
  <si>
    <t>继续履行合约违约金率（日）</t>
  </si>
  <si>
    <t>解除合约违约金率（已付房款）</t>
  </si>
  <si>
    <t>解除合约（利息，日）</t>
  </si>
  <si>
    <t>约定支付日期（一期）</t>
  </si>
  <si>
    <t>约定支付金额（一期）</t>
  </si>
  <si>
    <t>约定支付日期（二期）</t>
  </si>
  <si>
    <t>约定支付金额（二期）</t>
  </si>
  <si>
    <t>约定支付日期（三期）</t>
  </si>
  <si>
    <t>约定支付日期（四期）</t>
  </si>
  <si>
    <t>约定支付日期（五期）</t>
  </si>
  <si>
    <t>解除合约（违约金率）</t>
  </si>
  <si>
    <t>已收款金额</t>
  </si>
  <si>
    <t>收款日期</t>
  </si>
  <si>
    <t>依据</t>
  </si>
  <si>
    <t>联系方式</t>
  </si>
  <si>
    <t>违约天数（以2016-7-7截止）</t>
  </si>
  <si>
    <t>违约金额（0.01%/天）</t>
  </si>
  <si>
    <t>违约金</t>
  </si>
  <si>
    <t>违约天数</t>
  </si>
  <si>
    <t>违约利息</t>
  </si>
  <si>
    <t>重庆市双桥经开区东环大道2号巴月庄附2号2区1-4</t>
  </si>
  <si>
    <t>成套住宅</t>
  </si>
  <si>
    <t>银行同期贷款利率</t>
  </si>
  <si>
    <t>一次性付款</t>
  </si>
  <si>
    <t>2014年11月-26#</t>
  </si>
  <si>
    <t>重庆市双桥经开区东环大道2号巴月庄附2号1区1-7</t>
  </si>
  <si>
    <t>普通商品住房</t>
  </si>
  <si>
    <t>邹亿莲</t>
  </si>
  <si>
    <t>无记载</t>
  </si>
  <si>
    <t>2013年3月-49#、
2013年1月114#</t>
  </si>
  <si>
    <t>重庆市双桥经开区东环大道2号巴月庄附2号1区1-9</t>
  </si>
  <si>
    <t>屈新营</t>
  </si>
  <si>
    <t>2013年2月-57#</t>
  </si>
  <si>
    <t>重庆市双桥经开区东环大道2号巴月庄附2号2区2-13</t>
  </si>
  <si>
    <t>蒋 宇</t>
  </si>
  <si>
    <t>按揭1950000.00元</t>
  </si>
  <si>
    <t>2013年2月-57#、
2013年1月155#</t>
  </si>
  <si>
    <t>重庆市双桥经开区东环大道2号巴月庄附2号2区2-14</t>
  </si>
  <si>
    <t>其他用房</t>
  </si>
  <si>
    <t>分期付款</t>
  </si>
  <si>
    <t>2013年9月-136#、
2013年2月57#</t>
  </si>
  <si>
    <t>重庆市双桥经开区东环大道2号巴月庄附2号2区2-16</t>
  </si>
  <si>
    <t>黄浩</t>
  </si>
  <si>
    <t>按揭1040000.00元</t>
  </si>
  <si>
    <t>2013年4月-87#、
2013年2月55#</t>
  </si>
  <si>
    <t>重庆市双桥经开区东环大道2号巴月庄附2号2区2-17</t>
  </si>
  <si>
    <t>谢波</t>
  </si>
  <si>
    <t>按揭940000.00元</t>
  </si>
  <si>
    <t>2013年8月48#、
2013年4月-87#</t>
  </si>
  <si>
    <t>重庆市双桥经开区东环大道2号巴月庄附2号2区2-18</t>
  </si>
  <si>
    <t>刘阳</t>
  </si>
  <si>
    <t>按揭990000.00元</t>
  </si>
  <si>
    <t>2013年4月-87#、
2013年7月187#</t>
  </si>
  <si>
    <t>重庆市双桥经开区东环大道2号巴月庄附2号2区2-19</t>
  </si>
  <si>
    <t>按揭950000.00元</t>
  </si>
  <si>
    <t>2013年3月57#、
2013年4月-87#</t>
  </si>
  <si>
    <t>重庆市双桥经开区东环大道2号巴月庄附2号2区2-22</t>
  </si>
  <si>
    <t>按揭980000.00元</t>
  </si>
  <si>
    <t>2014年6月-71#</t>
  </si>
  <si>
    <t>重庆市双桥经开区东环大道2号巴月庄附2号3区3-21</t>
  </si>
  <si>
    <t>按揭1050000.00元</t>
  </si>
  <si>
    <t xml:space="preserve">2014年6月-71#、
2013年6月83#
</t>
  </si>
  <si>
    <t>重庆市双桥经开区东环大道2号巴月庄附2号3区3-22</t>
  </si>
  <si>
    <t>陈善举</t>
  </si>
  <si>
    <t>按揭1030000.00元</t>
  </si>
  <si>
    <t xml:space="preserve">2013年5月-165#、2013年6月83#
</t>
  </si>
  <si>
    <t>小计</t>
  </si>
  <si>
    <t>抵押情况（已售及已担保情况）</t>
  </si>
  <si>
    <t>继续履行合同违约金（甲方）</t>
  </si>
  <si>
    <t>解除合同违约金（甲方）</t>
  </si>
  <si>
    <t>抵押权人</t>
  </si>
  <si>
    <t>债务人</t>
  </si>
  <si>
    <t>抵押价值（元）</t>
  </si>
  <si>
    <t>重庆市双桥经开区东环大道2号巴月庄附2号1区1-5</t>
  </si>
  <si>
    <t>蒋德凌</t>
  </si>
  <si>
    <t>余款与至签订合同之日起每季度支付155000.00元</t>
  </si>
  <si>
    <t>2014年11月-51#，预收房款情况说明表</t>
  </si>
  <si>
    <t>14年1-3年同期贷款利率6.15%</t>
  </si>
  <si>
    <t>2013.11.4</t>
  </si>
  <si>
    <t>王文金</t>
  </si>
  <si>
    <t>重庆巴月庄实业有限公司</t>
  </si>
  <si>
    <t>重庆市双桥经开区东环大道2号巴月庄附2号1区1-6</t>
  </si>
  <si>
    <t>莫小玲</t>
  </si>
  <si>
    <t>2014年11月-61#，预收房款情况说明表</t>
  </si>
  <si>
    <t>605/189</t>
  </si>
  <si>
    <t>重庆市双桥经开区东环大道2号巴月庄附2号1区1-8</t>
  </si>
  <si>
    <t>13983449456/18623100527</t>
  </si>
  <si>
    <t>607/250</t>
  </si>
  <si>
    <t>覃辛</t>
  </si>
  <si>
    <t>607/189</t>
  </si>
  <si>
    <t>612/220</t>
  </si>
  <si>
    <t>重庆市双桥经开区东环大道2号巴月庄附2号1区1-13</t>
  </si>
  <si>
    <t>阳明远</t>
  </si>
  <si>
    <t>2012-01-04:100000.00元
2013-03-26:500000.00元
2014-01-03:1000000.00元</t>
  </si>
  <si>
    <t>2012年1月-106#
2013年3月-93#
2014年1月-8#
预收房款情况说明表</t>
  </si>
  <si>
    <t>1646/1199/916</t>
  </si>
  <si>
    <t>12年、13年3-5年同期贷款利率6.40%，14年1-3年同期贷款利率6.15%</t>
  </si>
  <si>
    <t>2014.5.21</t>
  </si>
  <si>
    <t>王庆年</t>
  </si>
  <si>
    <t>重庆市双桥经开区东环大道2号巴月庄附2号1区1-15</t>
  </si>
  <si>
    <t>分期付款未记载</t>
  </si>
  <si>
    <t>2012-11-17:300000.00元
2012-12-24:100000.00元
2012-12-26:600000.00元</t>
  </si>
  <si>
    <t>2012年12月-38#
2012年12月-56#
2012年12月-89#
预收房款情况说明表</t>
  </si>
  <si>
    <t>15002313690/13883208505</t>
  </si>
  <si>
    <t>1328/1291/1289</t>
  </si>
  <si>
    <t>12年3-5年同期贷款利率6.40%</t>
  </si>
  <si>
    <t>1010/829</t>
  </si>
  <si>
    <t>重庆市双桥经开区东环大道2号巴月庄附2号1区1-19</t>
  </si>
  <si>
    <t>刘永富</t>
  </si>
  <si>
    <t>余款于至签定合同之日起每季度支付252946.00元</t>
  </si>
  <si>
    <t>2014年11月52#，预收房款情况说明表</t>
  </si>
  <si>
    <t>江竹影</t>
  </si>
  <si>
    <t>重庆市双桥经开区东环大道2号巴月庄附2号2区2-2</t>
  </si>
  <si>
    <t>陈衎昕</t>
  </si>
  <si>
    <t>2014-09-09：20662.00元
另2726601.00元抵款未入账（抵款协议未完善）</t>
  </si>
  <si>
    <t>2014年9月-32#、预收房款情况说明表</t>
  </si>
  <si>
    <t>重庆市双桥经开区东环大道2号巴月庄附2号2区2-3</t>
  </si>
  <si>
    <t>余款于至签定合同之日起每季度支付245545.00元</t>
  </si>
  <si>
    <t>2014年11月-52#，预收房款情况说明表</t>
  </si>
  <si>
    <t>重庆市双桥经开区东环大道2号巴月庄附2号2区2-20</t>
  </si>
  <si>
    <t>张龙影</t>
  </si>
  <si>
    <t>合同不完整，数据来源于及预收房款情况说明表</t>
  </si>
  <si>
    <t>2013年1月31#；预收房款情况说明表</t>
  </si>
  <si>
    <t>13年3-5年同期贷款利率6.40%</t>
  </si>
  <si>
    <t>重庆市双桥经开区东环大道2号巴月庄附2号2区2-21</t>
  </si>
  <si>
    <t>刘登平</t>
  </si>
  <si>
    <t>2012-11-20:300000.00元
2012-12-24:200000.00元
2012-12-26:180000.00元
2013-07-28:500000.00元
2013-08-21：-140000.00元
2013-08-27：-180000.00元
2013-09-30:180000.00元
2014-01-30：182484.00元</t>
  </si>
  <si>
    <t xml:space="preserve">2012年11月-98#
2013年1月112#
2013年4月-28#
2013年7月-116#
2013年8月-52#
2013年8月-123#
2013年8月-238#
2014年1月-179#
预收房款情况说明表
</t>
  </si>
  <si>
    <t>13983449456/15320227224</t>
  </si>
  <si>
    <t>13252/1291/1289/1075/1051/1045/1011/889</t>
  </si>
  <si>
    <t>12年3-5年同期贷款利率6.40%，13年、14年1-3年同期贷款利率6.15%</t>
  </si>
  <si>
    <t>1267/1195/1103/1011/920</t>
  </si>
  <si>
    <t>重庆市双桥经开区东环大道2号巴月庄附2号3区3-14</t>
  </si>
  <si>
    <t>寇玲</t>
  </si>
  <si>
    <t>606/189</t>
  </si>
  <si>
    <t>重庆市双桥经开区东环大道2号巴月庄附2号3区3-16</t>
  </si>
  <si>
    <t>重庆市双桥经开区东环大道2号巴月庄附2号3区3-17</t>
  </si>
  <si>
    <t>余群</t>
  </si>
  <si>
    <t>610/554</t>
  </si>
  <si>
    <t>重庆市双桥经开区东环大道2号巴月庄附2号3区3-18</t>
  </si>
  <si>
    <t>孙燕</t>
  </si>
  <si>
    <t>2014年9月-40#，预收房款情况说明表</t>
  </si>
  <si>
    <t>重庆市双桥经开区东环大道2号巴月庄附2号3区3-19</t>
  </si>
  <si>
    <t>周晓燕</t>
  </si>
  <si>
    <t>2014年8月-40#，预收房款情况说明表</t>
  </si>
  <si>
    <t>重庆市双桥经开区东环大道2号巴月庄附2号3区3-20</t>
  </si>
  <si>
    <t>合同不完整，数据来源于预收房款情况说明表</t>
  </si>
  <si>
    <t>重庆市双桥经开区东环大道2号巴月庄附2号3区3-23</t>
  </si>
  <si>
    <t>未记载</t>
  </si>
  <si>
    <t>按揭1070000.00元</t>
  </si>
  <si>
    <t>2014-03-24:200000.00元
2014-08-07:260000.00元</t>
  </si>
  <si>
    <t>2014年3月-94#（诚意金）
2014年8月-54#
预收房款情况说明表</t>
  </si>
  <si>
    <t>重庆市双桥经开区东环大道2号巴月庄附2号3区3-24</t>
  </si>
  <si>
    <t>林琳</t>
  </si>
  <si>
    <t>2014-11-12:330000.00元
2014-12-11:200000.00元</t>
  </si>
  <si>
    <t>2014年11月-48#
2014年12月-40#
预收房款情况说明表</t>
  </si>
  <si>
    <t>603/281/190</t>
  </si>
  <si>
    <t>重庆市双桥经开区东环大道2号巴月庄附2号3区3-25</t>
  </si>
  <si>
    <t>2014-11-08:600000.00元
2014-11-08:400000.00元</t>
  </si>
  <si>
    <t>2014年11月-52#
2014年12月-41#
预收房款情况说明表</t>
  </si>
  <si>
    <t>13509482991/13808335629</t>
  </si>
  <si>
    <t>重庆市双桥经开区东环大道2号巴月庄附2号D区4-1</t>
  </si>
  <si>
    <t>李云泽</t>
  </si>
  <si>
    <t>2014-06-24:850707.00元
2014-07-25:840000.00元
2014-09-02:840000.00元</t>
  </si>
  <si>
    <t>2014年6月-68#
2014年7月-78#
2014年9月-3#
预收房款情况说明表</t>
  </si>
  <si>
    <t>744/713/674</t>
  </si>
  <si>
    <t>2014.2.19</t>
  </si>
  <si>
    <t>何正伟</t>
  </si>
  <si>
    <t>708/646/585</t>
  </si>
  <si>
    <t>重庆市双桥经开区东环大道2号巴月庄附2号D区4-13</t>
  </si>
  <si>
    <t>姜东</t>
  </si>
  <si>
    <t>2014年12月-23#，预收房款情况说明表</t>
  </si>
  <si>
    <t>重庆市双桥经开区东环大道2号巴月庄附2号D区4-18</t>
  </si>
  <si>
    <t>陈圆红</t>
  </si>
  <si>
    <t>按揭832000.00元</t>
  </si>
  <si>
    <t>2014-10-25:55000.00元
2014-10-27:34333.00元</t>
  </si>
  <si>
    <t>2014年10月-37#，预收房款情况说明表</t>
  </si>
  <si>
    <t>15023259678/15022359678</t>
  </si>
  <si>
    <t>重庆市双桥经开区东环大道2号巴月庄附2号D区4-22</t>
  </si>
  <si>
    <t>按揭823000.00元</t>
  </si>
  <si>
    <t>2014年11月-26#、2014年10月-37#</t>
  </si>
  <si>
    <t>重庆市双桥经开区东环大道2号巴月庄附2号D区4-23</t>
  </si>
  <si>
    <t>黄文峰</t>
  </si>
  <si>
    <t>一次性付款，抵款协议未完善</t>
  </si>
  <si>
    <t>预收房款情况说明表</t>
  </si>
  <si>
    <t>重庆市双桥经开区东环大道2号巴月庄附2号D区4-24</t>
  </si>
  <si>
    <t>重庆市双桥经开区东环大道2号巴月庄附2号D区4-25</t>
  </si>
  <si>
    <t>按揭890000.00元</t>
  </si>
  <si>
    <t>房屋用途</t>
  </si>
  <si>
    <t>单价（元/㎡）</t>
  </si>
  <si>
    <t>总价（万元）</t>
  </si>
  <si>
    <t>重庆市双桥经济技术开发区红岩大道56号1幢1单元1-1</t>
  </si>
  <si>
    <t>住宅用房</t>
  </si>
  <si>
    <t>重庆市双桥经济技术开发区红岩大道56号1幢1单元1-2</t>
  </si>
  <si>
    <t>重庆市双桥经济技术开发区红岩大道56号1幢1单元2-1</t>
  </si>
  <si>
    <t>重庆市双桥经济技术开发区红岩大道56号1幢1单元2-2</t>
  </si>
  <si>
    <t>重庆市双桥经济技术开发区红岩大道56号1幢1单元3-2</t>
  </si>
  <si>
    <t>重庆市双桥经济技术开发区红岩大道56号1幢1单元4-1</t>
  </si>
  <si>
    <t>重庆市双桥经济技术开发区红岩大道56号1幢1单元4-2</t>
  </si>
  <si>
    <t>重庆市双桥经济技术开发区红岩大道56号1幢1单元5-2</t>
  </si>
  <si>
    <t>重庆市双桥经济技术开发区红岩大道56号1幢2单元1-1</t>
  </si>
  <si>
    <t>重庆市双桥经济技术开发区红岩大道56号1幢2单元1-2</t>
  </si>
  <si>
    <t>重庆市双桥经济技术开发区红岩大道56号1幢2单元2-1</t>
  </si>
  <si>
    <t>重庆市双桥经济技术开发区红岩大道56号1幢2单元2-2</t>
  </si>
  <si>
    <t>重庆市双桥经济技术开发区红岩大道56号1幢2单元3-2</t>
  </si>
  <si>
    <t>重庆市双桥经济技术开发区红岩大道56号1幢2单元4-1</t>
  </si>
  <si>
    <t>重庆市双桥经济技术开发区红岩大道56号1幢2单元4-2</t>
  </si>
  <si>
    <t>重庆市双桥经济技术开发区红岩大道56号1幢2单元5-2</t>
  </si>
  <si>
    <t>重庆市双桥经济技术开发区红岩大道56号1幢3单元1-1</t>
  </si>
  <si>
    <t>重庆市双桥经济技术开发区红岩大道56号1幢3单元1-2</t>
  </si>
  <si>
    <t>样板房</t>
  </si>
  <si>
    <t>重庆市双桥经济技术开发区红岩大道56号1幢3单元2-1</t>
  </si>
  <si>
    <t>重庆市双桥经济技术开发区红岩大道56号1幢3单元2-2</t>
  </si>
  <si>
    <t>重庆市双桥经济技术开发区红岩大道56号1幢3单元3-1</t>
  </si>
  <si>
    <t>重庆市双桥经济技术开发区红岩大道56号1幢3单元3-2</t>
  </si>
  <si>
    <t>重庆市双桥经济技术开发区红岩大道56号1幢3单元4-1</t>
  </si>
  <si>
    <t>重庆市双桥经济技术开发区红岩大道56号1幢3单元4-2</t>
  </si>
  <si>
    <t>重庆市双桥经济技术开发区红岩大道56号1幢3单元5-1</t>
  </si>
  <si>
    <t>重庆市双桥经济技术开发区红岩大道56号1幢3单元5-2</t>
  </si>
  <si>
    <t>重庆市双桥经济技术开发区红岩大道56号2幢1单元2-1</t>
  </si>
  <si>
    <t>重庆市双桥经济技术开发区红岩大道56号2幢1单元2-2</t>
  </si>
  <si>
    <t>重庆市双桥经济技术开发区红岩大道56号2幢1单元3-1</t>
  </si>
  <si>
    <t>重庆市双桥经济技术开发区红岩大道56号2幢1单元3-2</t>
  </si>
  <si>
    <t>重庆市双桥经济技术开发区红岩大道56号2幢1单元4-1</t>
  </si>
  <si>
    <t>重庆市双桥经济技术开发区红岩大道56号2幢1单元4-2</t>
  </si>
  <si>
    <t>重庆市双桥经济技术开发区红岩大道56号2幢2单元1-1</t>
  </si>
  <si>
    <t>重庆市双桥经济技术开发区红岩大道56号2幢2单元1-2</t>
  </si>
  <si>
    <t>重庆市双桥经济技术开发区红岩大道56号2幢2单元2-1</t>
  </si>
  <si>
    <t>重庆市双桥经济技术开发区红岩大道56号2幢2单元2-2</t>
  </si>
  <si>
    <t>重庆市双桥经济技术开发区红岩大道56号2幢2单元3-2</t>
  </si>
  <si>
    <t>重庆市双桥经济技术开发区红岩大道56号2幢2单元4-1</t>
  </si>
  <si>
    <t>重庆市双桥经济技术开发区红岩大道56号2幢2单元4-2</t>
  </si>
  <si>
    <t>重庆市双桥经济技术开发区红岩大道56号2幢2单元5-1</t>
  </si>
  <si>
    <t>重庆市双桥经济技术开发区红岩大道56号2幢2单元5-2</t>
  </si>
  <si>
    <t>重庆市双桥经济技术开发区红岩大道56号2幢3单元1-2</t>
  </si>
  <si>
    <t>重庆市双桥经济技术开发区红岩大道56号2幢3单元2-1</t>
  </si>
  <si>
    <t>重庆市双桥经济技术开发区红岩大道56号2幢3单元2-2</t>
  </si>
  <si>
    <t>重庆市双桥经济技术开发区红岩大道56号2幢3单元3-1</t>
  </si>
  <si>
    <t>重庆市双桥经济技术开发区红岩大道56号2幢3单元3-2</t>
  </si>
  <si>
    <t>重庆市双桥经济技术开发区红岩大道56号2幢3单元4-1</t>
  </si>
  <si>
    <t>重庆市双桥经济技术开发区红岩大道56号2幢3单元4-2</t>
  </si>
  <si>
    <t>重庆市双桥经济技术开发区红岩大道56号4幢1单元1-1</t>
  </si>
  <si>
    <t>重庆市双桥经济技术开发区红岩大道56号4幢1单元2-1</t>
  </si>
  <si>
    <t>重庆市双桥经济技术开发区红岩大道56号4幢1单元2-2</t>
  </si>
  <si>
    <t>重庆市双桥经济技术开发区红岩大道56号4幢1单元3-1</t>
  </si>
  <si>
    <t>重庆市双桥经济技术开发区红岩大道56号4幢1单元3-2</t>
  </si>
  <si>
    <t>重庆市双桥经济技术开发区红岩大道56号4幢1单元4-1</t>
  </si>
  <si>
    <t>重庆市双桥经济技术开发区红岩大道56号4幢1单元4-2</t>
  </si>
  <si>
    <t>重庆市双桥经济技术开发区红岩大道56号4幢1单元5-1</t>
  </si>
  <si>
    <t>重庆市双桥经济技术开发区红岩大道56号4幢1单元5-2</t>
  </si>
  <si>
    <t>重庆市双桥经济技术开发区红岩大道56号4幢2单元1-1</t>
  </si>
  <si>
    <t>重庆市双桥经济技术开发区红岩大道56号4幢2单元1-2</t>
  </si>
  <si>
    <t>重庆市双桥经济技术开发区红岩大道56号4幢2单元2-1</t>
  </si>
  <si>
    <t>重庆市双桥经济技术开发区红岩大道56号4幢2单元3-1</t>
  </si>
  <si>
    <t>重庆市双桥经济技术开发区红岩大道56号4幢2单元4-1</t>
  </si>
  <si>
    <t>重庆市双桥经济技术开发区红岩大道56号4幢2单元4-2</t>
  </si>
  <si>
    <t>重庆市双桥经济技术开发区红岩大道56号5幢1单元1-2</t>
  </si>
  <si>
    <t>重庆市双桥经济技术开发区红岩大道56号5幢1单元2-1</t>
  </si>
  <si>
    <t>重庆市双桥经济技术开发区红岩大道56号5幢1单元2-2</t>
  </si>
  <si>
    <t>重庆市双桥经济技术开发区红岩大道56号5幢1单元3-1</t>
  </si>
  <si>
    <t>重庆市双桥经济技术开发区红岩大道56号5幢1单元3-2</t>
  </si>
  <si>
    <t>重庆市双桥经济技术开发区红岩大道56号5幢1单元5-1</t>
  </si>
  <si>
    <t>重庆市双桥经济技术开发区红岩大道56号5幢2单元1-1</t>
  </si>
  <si>
    <t>重庆市双桥经济技术开发区红岩大道56号5幢2单元2-1</t>
  </si>
  <si>
    <t>重庆市双桥经济技术开发区红岩大道56号5幢2单元2-2</t>
  </si>
  <si>
    <t>重庆市双桥经济技术开发区红岩大道56号5幢2单元3-1</t>
  </si>
  <si>
    <t>重庆市双桥经济技术开发区红岩大道56号5幢2单元4-1</t>
  </si>
  <si>
    <t>重庆市双桥经济技术开发区红岩大道56号5幢2单元4-2</t>
  </si>
  <si>
    <t>重庆市双桥经济技术开发区红岩大道56号5幢2单元5-1</t>
  </si>
  <si>
    <t>重庆市双桥经济技术开发区红岩大道56号5幢2单元5-2</t>
  </si>
  <si>
    <t>重庆市双桥经济技术开发区红岩大道56号5幢1单元1-1</t>
  </si>
  <si>
    <t>重庆市双桥经济技术开发区红岩大道56号5幢1单元4-1</t>
  </si>
  <si>
    <t>重庆市双桥经济技术开发区红岩大道56号5幢1单元4-2</t>
  </si>
  <si>
    <t>解除合约（利息）</t>
  </si>
  <si>
    <t>约定支付金额（三期）</t>
  </si>
  <si>
    <t>约定支付金额（四期）</t>
  </si>
  <si>
    <t>继续履行合约违约金率(日）</t>
  </si>
  <si>
    <t>按揭200000.00元</t>
  </si>
  <si>
    <t>2014年7月-91#、
2014年11月-26#，数据来源于预收情况说明表</t>
  </si>
  <si>
    <t>张弛</t>
  </si>
  <si>
    <t>按揭350000.00元</t>
  </si>
  <si>
    <t>2013-10-11:30000.00元
2013-10-26:142530.00元</t>
  </si>
  <si>
    <t>2013年11月-86#
2013年10月-130#
2014年5月-29#
数据来源于预收情况说明表</t>
  </si>
  <si>
    <t>1000/985</t>
  </si>
  <si>
    <t>13年、14年1-3年同期贷款利率6.15%</t>
  </si>
  <si>
    <t>覃帮辉</t>
  </si>
  <si>
    <t>2014年7月91#、2014年11月-26#</t>
  </si>
  <si>
    <t>于签订合同之日起付款，抵款协议未完善</t>
  </si>
  <si>
    <t>数据来源于预收情况说明表</t>
  </si>
  <si>
    <t>重庆市双桥经济技术开发区红岩大道56号2幢1-5-1</t>
  </si>
  <si>
    <t>刘远良</t>
  </si>
  <si>
    <t>按揭250000.00元</t>
  </si>
  <si>
    <t>重庆市双桥经济技术开发区红岩大道56号2幢1-5-2</t>
  </si>
  <si>
    <t>（陈晓聪）童九英</t>
  </si>
  <si>
    <t>2013-09-13:30000.00元
2014-01-24:126550.00元
2014-05-05:5115.00元</t>
  </si>
  <si>
    <t>2013年9月-22#
2014年1月-179#
2014年5月29#
数据来源于预收情况说明表</t>
  </si>
  <si>
    <t>1028/895/794</t>
  </si>
  <si>
    <t>重庆市双桥经济技术开发区红岩大道56号2幢2-3-1</t>
  </si>
  <si>
    <t>邓纬</t>
  </si>
  <si>
    <t>2014-01-09:620048.00元
2014-04-25:6136.00元</t>
  </si>
  <si>
    <t>2014年1月30#
2014年4月70#
数据来源于预收情况说明表</t>
  </si>
  <si>
    <t>910/804</t>
  </si>
  <si>
    <t>重庆市双桥经济技术开发区红岩大道56号2幢3-1-2</t>
  </si>
  <si>
    <t>郭文宏</t>
  </si>
  <si>
    <t>2013-11-08:30000.00元
2014-01-25:195601.00元
2014-05-08:11248.00元
2014-06-19:70000.00元</t>
  </si>
  <si>
    <t>2013年11月-113#
2014年1月-144#
2014年5月-29#
2014年6月-31#
数据来源于预收情况说明表</t>
  </si>
  <si>
    <t>972/894/791/749</t>
  </si>
  <si>
    <t>791/646/465/190</t>
  </si>
  <si>
    <t>重庆市双桥经济技术开发区红岩大道56号2幢3-5-1</t>
  </si>
  <si>
    <t>冷代广</t>
  </si>
  <si>
    <t>13996076350/
13896138863</t>
  </si>
  <si>
    <t>重庆市双桥经济技术开发区红岩大道56号4幢2单元2-2</t>
  </si>
  <si>
    <t>2013年11月-51#，数据来源于预收情况说明表</t>
  </si>
  <si>
    <t>13983449456/
18623100527</t>
  </si>
  <si>
    <t>13年1-3年同期贷款利率6.15%</t>
  </si>
  <si>
    <t>重庆市双桥经济技术开发区红岩大道56号4幢2-3-2</t>
  </si>
  <si>
    <t>顾诗烈</t>
  </si>
  <si>
    <t>已全部退借款</t>
  </si>
  <si>
    <t>15002313690/
13883168861</t>
  </si>
  <si>
    <t>重庆市双桥经济技术开发区红岩大道56号4幢2-5-2</t>
  </si>
  <si>
    <t>代天国</t>
  </si>
  <si>
    <t xml:space="preserve">2013-10-09:166380.00元
2014-4-29:359715.00元
</t>
  </si>
  <si>
    <t>未找到预收情况说明资料</t>
  </si>
  <si>
    <t>1002/800</t>
  </si>
  <si>
    <t>重庆市双桥经济技术开发区红岩大道56号5幢1单元5-2</t>
  </si>
  <si>
    <t>江睿（之前为代国策）</t>
  </si>
  <si>
    <t>余款于至签订合同之日起每季度支付35588.00元（合同由代国策变更为江睿，但账上还未变更）</t>
  </si>
  <si>
    <t>2014-01-21:30000.00元
2014-01-25:144596.00元</t>
  </si>
  <si>
    <t>2014年1月119#
2014年1月114#
数据来源于预收情况说明表</t>
  </si>
  <si>
    <t>898/894</t>
  </si>
  <si>
    <t>重庆市双桥经济技术开发区红岩大道56号5幢2-3-2</t>
  </si>
  <si>
    <t>陈凤</t>
  </si>
  <si>
    <t>按揭440000.00元</t>
  </si>
  <si>
    <t>2014年10月-33#、
2014年10月7#</t>
  </si>
  <si>
    <t>15310669331/
13896029331</t>
  </si>
  <si>
    <t>重庆市双桥经济技术开发区红岩大道56号1幢2单元3-1</t>
  </si>
  <si>
    <t>龙泉</t>
  </si>
  <si>
    <t>一次性付款，有收据</t>
  </si>
  <si>
    <t>2013-07-31:190220.00元
2014-04-29:335964.00元
2015-05-05:100000.00元</t>
  </si>
  <si>
    <t>2013年8月-11#
2014年4月-7#
2014年5月-29#
数据来源于预收情况说明表</t>
  </si>
  <si>
    <t>13996075618/13808323970</t>
  </si>
  <si>
    <t>2014.7.15</t>
  </si>
  <si>
    <t>陶小洪</t>
  </si>
  <si>
    <t>重庆市双桥经济技术开发区红岩大道56号2幢1单元1-2</t>
  </si>
  <si>
    <t>一次性抵款，有抵款协议、收据</t>
  </si>
  <si>
    <t>重庆市双桥经济技术开发区红岩大道56号2幢3单元5-2</t>
  </si>
  <si>
    <t>肖清华</t>
  </si>
  <si>
    <t>未签合同（合同未盖章），有抵款协议、收据</t>
  </si>
  <si>
    <t>2014年11月-2#，数据来源于预收情况说明表</t>
  </si>
  <si>
    <t>重庆市双桥经济技术开发区红岩大道56号4幢1单元1-2</t>
  </si>
  <si>
    <t>按揭463000.00元，有发票</t>
  </si>
  <si>
    <t>重庆市双桥经济技术开发区红岩大道56号4幢2单元5-1</t>
  </si>
  <si>
    <t>按揭287000.00元，有发票</t>
  </si>
  <si>
    <t>重庆市双桥经济技术开发区红岩大道56号5幢2单元1-2</t>
  </si>
  <si>
    <t>胡大碧</t>
  </si>
  <si>
    <t>未签订合同，购房时交了诚意金，开有房号确认单
一次性抵款，无抵款协议，有收据</t>
  </si>
  <si>
    <t>2013-07-31:201500.00元
2013-07-31:207668.00元
2014-10-10:50000.00元</t>
  </si>
  <si>
    <t>2013年8月-11#
2013年10月-43#
数据来源于预收情况说明表</t>
  </si>
  <si>
    <t>2014.9.17</t>
  </si>
  <si>
    <t>重庆大渡口区盛元昌小额贷款有限责任公司</t>
  </si>
  <si>
    <t>资产坐落</t>
  </si>
  <si>
    <t>6#</t>
  </si>
  <si>
    <t>7#</t>
  </si>
  <si>
    <t>35#售楼部</t>
  </si>
  <si>
    <t>36#</t>
  </si>
  <si>
    <t>37#</t>
  </si>
  <si>
    <t>地上三层</t>
  </si>
  <si>
    <t>部分二层、部分三层</t>
  </si>
  <si>
    <t>3#</t>
  </si>
  <si>
    <t>8#</t>
  </si>
  <si>
    <t>9#</t>
  </si>
  <si>
    <t>建筑面积
（㎡）</t>
  </si>
  <si>
    <t>君华酒店</t>
  </si>
  <si>
    <t>马术公园</t>
  </si>
  <si>
    <t>肖家湾酒店</t>
  </si>
  <si>
    <t>109房地证2011字第00617号</t>
  </si>
  <si>
    <t>重庆市双桥区通桥镇龙水湖片区D-03-03地块</t>
  </si>
  <si>
    <t>商服用地</t>
  </si>
  <si>
    <t>2060.11.19</t>
  </si>
  <si>
    <t>210房地证2014字第03045号</t>
  </si>
  <si>
    <t>重庆市大足区通桥镇龙水湖片区D-02-02 A地块</t>
  </si>
  <si>
    <t>城镇住宅用地</t>
  </si>
  <si>
    <t>210房地证2014字第03038号</t>
  </si>
  <si>
    <t>重庆市大足区通桥镇龙水湖片区D-02-02 B地块</t>
  </si>
  <si>
    <t>210房地证2013字第07673号</t>
  </si>
  <si>
    <t>重庆市大足区（原双桥区）龙水湖片区D-04-02 A地块</t>
  </si>
  <si>
    <t>2061.2.27</t>
  </si>
  <si>
    <t>210房地证2013字第07672号</t>
  </si>
  <si>
    <t>重庆市大足区（原双桥区）龙水湖片区D-04-02 B地块</t>
  </si>
  <si>
    <t>210房地证2013字第07670号</t>
  </si>
  <si>
    <t>重庆市大足区（原双桥区）龙水湖片区D-04-02 C地块</t>
  </si>
  <si>
    <t>序号</t>
  </si>
  <si>
    <t>产权证号</t>
  </si>
  <si>
    <t>权利人</t>
  </si>
  <si>
    <t>坐落</t>
  </si>
  <si>
    <t>土地用途</t>
  </si>
  <si>
    <t>土地使用权终止日期</t>
  </si>
  <si>
    <t>备注</t>
  </si>
  <si>
    <t>评估结果汇总表</t>
  </si>
  <si>
    <t>基础完成</t>
  </si>
  <si>
    <t>地下车库完工，地面刚起</t>
  </si>
  <si>
    <t>土地使用权类型</t>
  </si>
  <si>
    <t>建筑面积
（㎡）</t>
  </si>
  <si>
    <t>无抵押</t>
  </si>
  <si>
    <t>租赁土地面积（㎡）</t>
  </si>
  <si>
    <t>高尔夫公园</t>
  </si>
  <si>
    <t>包括马术会所、马医院、马场等配套设施</t>
  </si>
  <si>
    <t>包括肖家湾酒店及配套设施</t>
  </si>
  <si>
    <t>836/700</t>
  </si>
  <si>
    <t>603/574</t>
  </si>
  <si>
    <t>621/619</t>
  </si>
  <si>
    <t>彭明军、
姜红</t>
  </si>
  <si>
    <t>赵永旭、
杨雪峰</t>
  </si>
  <si>
    <t>代天国、
万荣群</t>
  </si>
  <si>
    <t>二期销售情况</t>
  </si>
  <si>
    <t>固定资产-机器设备清查评估明细表</t>
  </si>
  <si>
    <t>设备编号</t>
  </si>
  <si>
    <t>设备名称</t>
  </si>
  <si>
    <t>规格型号</t>
  </si>
  <si>
    <t>生产厂家</t>
  </si>
  <si>
    <t>计量单位</t>
  </si>
  <si>
    <t>数量</t>
  </si>
  <si>
    <t>帐面价值</t>
  </si>
  <si>
    <t>调整后帐面值</t>
  </si>
  <si>
    <t>评估价值</t>
  </si>
  <si>
    <t>增值率%</t>
  </si>
  <si>
    <t>寿命年限</t>
  </si>
  <si>
    <t>原值</t>
  </si>
  <si>
    <t>净值</t>
  </si>
  <si>
    <t>成新率%</t>
  </si>
  <si>
    <t>购入耙沙机</t>
  </si>
  <si>
    <t>耙沙机1200A</t>
  </si>
  <si>
    <t>四川绿友机械设备有限公司</t>
  </si>
  <si>
    <t>台</t>
  </si>
  <si>
    <t>割灌机（工程部）2台</t>
  </si>
  <si>
    <t>二冲程割灌机</t>
  </si>
  <si>
    <t>污水泵</t>
  </si>
  <si>
    <t>100WQ100-15-7.5KW</t>
  </si>
  <si>
    <t>上海京天泵业有限公司</t>
  </si>
  <si>
    <t>三联滚刀剪草机</t>
  </si>
  <si>
    <t>三联滚刀剪草机2653B</t>
  </si>
  <si>
    <t xml:space="preserve">绿友机械集团有限公司 </t>
  </si>
  <si>
    <t>倒磨机</t>
  </si>
  <si>
    <t>倒磨机CM01C-13D</t>
  </si>
  <si>
    <t>果岭机</t>
  </si>
  <si>
    <t>果岭机220C</t>
  </si>
  <si>
    <t>捡球车</t>
  </si>
  <si>
    <t>珠海金伯爵</t>
  </si>
  <si>
    <t>珠海金伯爵高尔夫机械设备有限公司</t>
  </si>
  <si>
    <t>消防水泵2台（高华）</t>
  </si>
  <si>
    <t>消防水泵1.5KW（2*580）；
消防水带63米（200*3.80）；
电线2.5mm（200*2）</t>
  </si>
  <si>
    <t>水泵（C区）</t>
  </si>
  <si>
    <t>50WQO15-15-1.5KW(1350)；2.2km/220V泵室控制箱(500)</t>
  </si>
  <si>
    <t>套</t>
  </si>
  <si>
    <t>果岭剪草机</t>
  </si>
  <si>
    <t>TORO Greensmaster 1000-GR1000型手扶果岭剪草机04055</t>
  </si>
  <si>
    <t>果岭覆沙机</t>
  </si>
  <si>
    <t>果岭覆沙机Mete-R-Matic F15B Self Propelled，5.5HP Honda美国TURFCO 85417（69000）；</t>
  </si>
  <si>
    <t>果岭打孔机</t>
  </si>
  <si>
    <t>果岭打孔机TORO ProCore 648 Greens Aerator 09200(210000)；</t>
  </si>
  <si>
    <t>果岭手推切根机</t>
  </si>
  <si>
    <t>果岭手推切根机Verti-Drain S510（17000）；</t>
  </si>
  <si>
    <t>中型多功能工作机</t>
  </si>
  <si>
    <t>中型多功能工作机07266TC（90000）</t>
  </si>
  <si>
    <t>球道悬挂式施肥斗</t>
  </si>
  <si>
    <t>球道悬挂式施肥斗Lely spreader L1250(38000)</t>
  </si>
  <si>
    <t>气浮式剪草机</t>
  </si>
  <si>
    <t>气浮式剪草机TORO 02603（7000）</t>
  </si>
  <si>
    <t>背负式吹风机</t>
  </si>
  <si>
    <t>背负式吹风机BV162（4900）</t>
  </si>
  <si>
    <t>手推式施肥斗</t>
  </si>
  <si>
    <t>手推式施肥斗ACCUPRO 2000（2*5500=11000）</t>
  </si>
  <si>
    <t>抽水泵（C区车库用）</t>
  </si>
  <si>
    <t>上海欧旭50WQO15-15-1.5KW</t>
  </si>
  <si>
    <t>上海欧旭泵业有限公司</t>
  </si>
  <si>
    <t/>
  </si>
  <si>
    <t>合    计</t>
  </si>
  <si>
    <t>固定资产-车辆清查评估明细表</t>
  </si>
  <si>
    <t>车辆牌照</t>
  </si>
  <si>
    <t>车辆名称及规格型号</t>
  </si>
  <si>
    <t>购置日期</t>
  </si>
  <si>
    <t>启用日期</t>
  </si>
  <si>
    <t>已行驶里程</t>
  </si>
  <si>
    <t>渝BP3118</t>
  </si>
  <si>
    <t>江铃全顺JX6571TA-M3</t>
  </si>
  <si>
    <t>江铃汽车股份有限公司</t>
  </si>
  <si>
    <t>辆</t>
  </si>
  <si>
    <t>固定资产-电子设备清查评估明细表</t>
  </si>
  <si>
    <t>海尔冰箱</t>
  </si>
  <si>
    <t>BCD-539WT</t>
  </si>
  <si>
    <t>海尔集团公司</t>
  </si>
  <si>
    <t>电热水器</t>
  </si>
  <si>
    <t>AO史密斯热水器CEWH-80P5</t>
  </si>
  <si>
    <t>中山市史密斯电业制造有限公司</t>
  </si>
  <si>
    <t>电脑（副总）</t>
  </si>
  <si>
    <t>八达</t>
  </si>
  <si>
    <t>重庆八达电子工程有限公司</t>
  </si>
  <si>
    <t>电脑（工程部）</t>
  </si>
  <si>
    <t>电脑（材设部）</t>
  </si>
  <si>
    <t>电脑（办公室）</t>
  </si>
  <si>
    <t>电脑（合同预算部）</t>
  </si>
  <si>
    <t>电脑（策划部）</t>
  </si>
  <si>
    <t>电脑（财务部）</t>
  </si>
  <si>
    <t>挂机1P空调（副总室）</t>
  </si>
  <si>
    <t>格力KFP-26GW\(26556)Ga-2</t>
  </si>
  <si>
    <t>重庆同和电器有限公司</t>
  </si>
  <si>
    <t>挂机1P空调（工程部）</t>
  </si>
  <si>
    <t>挂机1P空调（总经部）</t>
  </si>
  <si>
    <t>挂机1P空调（总裁室）</t>
  </si>
  <si>
    <t>挂机1P空调（保安室）</t>
  </si>
  <si>
    <t>挂机1.5P空调（副总室）</t>
  </si>
  <si>
    <t>格力KFP-35GW\(35556)Ga-2</t>
  </si>
  <si>
    <t>挂机1.5P空调（工程部）</t>
  </si>
  <si>
    <t>挂机1.5P空调（材设部）</t>
  </si>
  <si>
    <t>挂机1.5P空调（办公室）</t>
  </si>
  <si>
    <t>挂机1.5P空调（合同预算部）</t>
  </si>
  <si>
    <t>挂机1.5P空调（策划部）</t>
  </si>
  <si>
    <t>格力KFR-72LW\(72568)Aa-2</t>
  </si>
  <si>
    <t>BH220复印机</t>
  </si>
  <si>
    <t>惠州市印和办公设备有限公司</t>
  </si>
  <si>
    <t>松下333传真机</t>
  </si>
  <si>
    <t>重庆莱尔办公设备公司</t>
  </si>
  <si>
    <t>办公座椅（办公室）一批</t>
  </si>
  <si>
    <t>大班台1800*900*760（美国进口“大西洋”胡桃木皮贴面）单价：2450</t>
  </si>
  <si>
    <t>重庆天作家具有限公司</t>
  </si>
  <si>
    <t>文件柜1800*450*2000（美国进口“大西洋”胡桃木皮贴面 ）单价：2850</t>
  </si>
  <si>
    <t>个</t>
  </si>
  <si>
    <t>大班椅高背 单价：750</t>
  </si>
  <si>
    <t>把</t>
  </si>
  <si>
    <t>会客椅中背 单价：365</t>
  </si>
  <si>
    <t>沙发1+1+3（优质西皮） 单价：2460</t>
  </si>
  <si>
    <t>茶几1200*600*450（美国进口“大西洋”胡桃木皮贴面） 单价：545</t>
  </si>
  <si>
    <t>张</t>
  </si>
  <si>
    <t>茶几600*600*450（美国进口“大西洋”胡桃木皮贴面） 单价：480</t>
  </si>
  <si>
    <t>职员桌1400*700*750（香港“标准”牌MFC防火板） 单价：1180</t>
  </si>
  <si>
    <t>职员椅中背 单价：380</t>
  </si>
  <si>
    <t>沙发3人位 单价：1300</t>
  </si>
  <si>
    <t>文件柜800*400*1800（香港“标准”牌MFC防火板 单价：590</t>
  </si>
  <si>
    <t>上下铁床900*1950 单价：500</t>
  </si>
  <si>
    <t>实木床1200*2000 单价：1180</t>
  </si>
  <si>
    <t>沙发单人位（优质西皮）单价：580</t>
  </si>
  <si>
    <t>茶水柜800*400*850（（美国进口“大西洋”胡桃木皮贴面）单价：783</t>
  </si>
  <si>
    <t>大会议桌5500*1900*760 单价：6860</t>
  </si>
  <si>
    <t>会议椅中背（优质西皮冲孔面料）单价：480</t>
  </si>
  <si>
    <t>职员桌1100*600*750（（香港“标准”牌MFC防火板）单价：528</t>
  </si>
  <si>
    <t>投影仪（办公室）</t>
  </si>
  <si>
    <t>重庆友顺科技有限公司</t>
  </si>
  <si>
    <t>点钞机（财务部）</t>
  </si>
  <si>
    <t>中钞信达XD2111</t>
  </si>
  <si>
    <t>沈阳中钞信达金融设备有限公司</t>
  </si>
  <si>
    <t>技嘉G41主板4块、康舒380中源4个、明基机箱4个、DVD光驱3个、CPUE34004块、2G\DDR34条、WD500G硬盘4个、明基95液晶4台、多彩光电套4套、DVD刻录光驱1个</t>
  </si>
  <si>
    <t>大足县世佳科技有限公司</t>
  </si>
  <si>
    <t>办公家具（办公室）</t>
  </si>
  <si>
    <t>职员桌1400*700*750（香港“标准”牌MCF防火板）单价：3*1180</t>
  </si>
  <si>
    <t>重庆汇缘家具有限公司</t>
  </si>
  <si>
    <t>职员椅（颐达进口网布）单价：2*590</t>
  </si>
  <si>
    <t>惠而浦空调</t>
  </si>
  <si>
    <t>惠而浦空调ASC-90VN2</t>
  </si>
  <si>
    <t>惠而浦（中国）股份有限公司</t>
  </si>
  <si>
    <t>电脑1台（材设部）</t>
  </si>
  <si>
    <t>明基19寸显示器/明基机箱/华擎G41主板/CPUE3400/内存DDR3 2G/硬盘 ST 500G/DVD 光驱/金翅膀套装/垫</t>
  </si>
  <si>
    <t>无</t>
  </si>
  <si>
    <t>购入电脑3台（监理室、资料室、财务室）</t>
  </si>
  <si>
    <t>打印机</t>
  </si>
  <si>
    <t>爱普生630k</t>
  </si>
  <si>
    <t>爱普生(中国）有限公司</t>
  </si>
  <si>
    <t>1</t>
  </si>
  <si>
    <t>电脑（售房部前台）</t>
  </si>
  <si>
    <t>HP</t>
  </si>
  <si>
    <t>惠普（重庆）有限公司</t>
  </si>
  <si>
    <t>验钞机（高尔夫前台）</t>
  </si>
  <si>
    <t>中钞信达点钞机XD2116DB</t>
  </si>
  <si>
    <t>扫描仪(财务部）</t>
  </si>
  <si>
    <t>精益PL1530D</t>
  </si>
  <si>
    <t>液晶电视（熊锡健会所）</t>
  </si>
  <si>
    <t>索尼LED液晶电视KLU-40R470A（10*3710）</t>
  </si>
  <si>
    <t>索尼（中国）有限公司</t>
  </si>
  <si>
    <t>索尼LED液晶电视KDL-50W700A(3*6630）</t>
  </si>
  <si>
    <t>海尔冰柜FCD-217SE(1950)</t>
  </si>
  <si>
    <t>海尔洗衣机XPB80-1187BS（950）</t>
  </si>
  <si>
    <t>空调（高尔夫员工宿舍）</t>
  </si>
  <si>
    <t>志高空调6套（9200）；
志高空调（4200）</t>
  </si>
  <si>
    <t>广东志高空调股份有限公司</t>
  </si>
  <si>
    <t>椅子（高尔夫前台）</t>
  </si>
  <si>
    <t>2*2100</t>
  </si>
  <si>
    <t>2</t>
  </si>
  <si>
    <t>办公桌屏风</t>
  </si>
  <si>
    <t xml:space="preserve">屏风一：
27.36平米*180=4924.80元（1.4*3*2.1=5.04平米；1.2*4*1.2=5.76平米；0.6*4*1.2=3.6平米；台面1.2*1.4*6=10.08平米）。
三抽柜6*180/个=1080元；
主机架6*80=480元
</t>
  </si>
  <si>
    <t>屏风二
10.80平米*180=1940元（1.4*2*1.2=5.04平米；0.5*2*1.2=5.76平米；0.6*2*1.2=3.6平米；台面1.2*1.4*6=10.08平米）。
三抽柜2*180/个=360元；
主机架2*80=160元</t>
  </si>
  <si>
    <t>现代屏风办公配件</t>
  </si>
  <si>
    <t>热水器</t>
  </si>
  <si>
    <t>百吉热水器626A-10Q</t>
  </si>
  <si>
    <t>重庆百吉厨房用具有限公司</t>
  </si>
  <si>
    <t>电视</t>
  </si>
  <si>
    <t>创维电视32Z309R</t>
  </si>
  <si>
    <t>创维集团有限公司</t>
  </si>
  <si>
    <t>空调</t>
  </si>
  <si>
    <t>科龙空调KFR-23GW/UF-N3</t>
  </si>
  <si>
    <t>海信科龙电器股份有限公司</t>
  </si>
  <si>
    <t>洗衣机</t>
  </si>
  <si>
    <t>海尔统帅TQB55-M1267</t>
  </si>
  <si>
    <t>惠普电脑（3200*7=22400）</t>
  </si>
  <si>
    <t xml:space="preserve">台 </t>
  </si>
  <si>
    <t>HP1910M显示器</t>
  </si>
  <si>
    <t>爱普生630K打印机</t>
  </si>
  <si>
    <t>配电箱（会所临时施工用电）</t>
  </si>
  <si>
    <t>馈线柜配电箱</t>
  </si>
  <si>
    <t>格力KFR-26GW/26570Aa-2</t>
  </si>
  <si>
    <t>珠海格力电器股份有限公司</t>
  </si>
  <si>
    <t>格力KFR-32GW/32570Aa-2</t>
  </si>
  <si>
    <t>3</t>
  </si>
  <si>
    <t>格力KFR-50GW/50556Ba</t>
  </si>
  <si>
    <t>格力KFR-72LW/72569Ba-3</t>
  </si>
  <si>
    <t>5</t>
  </si>
  <si>
    <t>购入空调（二期销售部）</t>
  </si>
  <si>
    <t>KFR-120LW/（12568L)A1-N2</t>
  </si>
  <si>
    <t>FGR12/A2-N3</t>
  </si>
  <si>
    <t>6</t>
  </si>
  <si>
    <t>樱雪电热水器10Q1111</t>
  </si>
  <si>
    <t>中山市樱雪集团有限公司</t>
  </si>
  <si>
    <t>樱雪电热水器60L-09A</t>
  </si>
  <si>
    <t>办公家具</t>
  </si>
  <si>
    <t>圆桌不带转盘1500*1500</t>
  </si>
  <si>
    <t>成都市双虎家居实业有限公司</t>
  </si>
  <si>
    <t>实木餐椅</t>
  </si>
  <si>
    <t>备餐柜1500*420*850</t>
  </si>
  <si>
    <t>圆桌1500*1500</t>
  </si>
  <si>
    <t>实木加耐磨皮款餐椅</t>
  </si>
  <si>
    <t>H04会议桌5000*2000*760</t>
  </si>
  <si>
    <t>会议椅（网状）</t>
  </si>
  <si>
    <t>20</t>
  </si>
  <si>
    <t>方茶几600*600</t>
  </si>
  <si>
    <t>办公椅旋转</t>
  </si>
  <si>
    <t>五门书柜2米</t>
  </si>
  <si>
    <t>四门书柜</t>
  </si>
  <si>
    <t>六门书柜</t>
  </si>
  <si>
    <t>7</t>
  </si>
  <si>
    <t>长茶几1200*600</t>
  </si>
  <si>
    <t>沙发1+1+3</t>
  </si>
  <si>
    <t>旋转办公椅</t>
  </si>
  <si>
    <t>铁皮柜850*1800</t>
  </si>
  <si>
    <t>4</t>
  </si>
  <si>
    <t>衣帽架</t>
  </si>
  <si>
    <t>财务室办公桌</t>
  </si>
  <si>
    <t>重庆智灿商贸有限公司</t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</si>
  <si>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空调（财务部）</t>
    </r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</si>
  <si>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空调（接待室）</t>
    </r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</si>
  <si>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空调（监理室）</t>
    </r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</si>
  <si>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空调（小会议室）</t>
    </r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</si>
  <si>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空调（策划部）</t>
    </r>
  </si>
  <si>
    <r>
      <t>挂机</t>
    </r>
    <r>
      <rPr>
        <sz val="11"/>
        <rFont val="Times New Roman"/>
        <family val="1"/>
      </rPr>
      <t>1.5P</t>
    </r>
    <r>
      <rPr>
        <sz val="11"/>
        <rFont val="宋体"/>
        <family val="0"/>
      </rPr>
      <t>空调（保安室）</t>
    </r>
  </si>
  <si>
    <r>
      <t>3P</t>
    </r>
    <r>
      <rPr>
        <sz val="11"/>
        <rFont val="宋体"/>
        <family val="0"/>
      </rPr>
      <t>柜机（食堂）</t>
    </r>
  </si>
  <si>
    <r>
      <t>3P</t>
    </r>
    <r>
      <rPr>
        <sz val="11"/>
        <rFont val="宋体"/>
        <family val="0"/>
      </rPr>
      <t>柜机（会议室）</t>
    </r>
  </si>
  <si>
    <r>
      <t>3P</t>
    </r>
    <r>
      <rPr>
        <sz val="11"/>
        <rFont val="宋体"/>
        <family val="0"/>
      </rPr>
      <t>柜机（总裁室）</t>
    </r>
  </si>
  <si>
    <r>
      <t>复印机</t>
    </r>
    <r>
      <rPr>
        <sz val="11"/>
        <rFont val="Times New Roman"/>
        <family val="1"/>
      </rPr>
      <t>BH220(</t>
    </r>
    <r>
      <rPr>
        <sz val="11"/>
        <rFont val="宋体"/>
        <family val="0"/>
      </rPr>
      <t>资料室</t>
    </r>
    <r>
      <rPr>
        <sz val="11"/>
        <rFont val="Times New Roman"/>
        <family val="1"/>
      </rPr>
      <t>)</t>
    </r>
  </si>
  <si>
    <r>
      <t>传真机</t>
    </r>
    <r>
      <rPr>
        <sz val="11"/>
        <rFont val="Times New Roman"/>
        <family val="1"/>
      </rPr>
      <t>333</t>
    </r>
    <r>
      <rPr>
        <sz val="11"/>
        <rFont val="宋体"/>
        <family val="0"/>
      </rPr>
      <t>松下（办公室）</t>
    </r>
  </si>
  <si>
    <r>
      <t>电脑（办公室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台、财务室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台、合同预算部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台）</t>
    </r>
  </si>
  <si>
    <r>
      <t>电脑一批（合同预算部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台）</t>
    </r>
  </si>
  <si>
    <t>抵押时间</t>
  </si>
  <si>
    <t>评估结果明细表——估价对象一（自购房屋）</t>
  </si>
  <si>
    <t>实际用途</t>
  </si>
  <si>
    <t>已抵押</t>
  </si>
  <si>
    <t>合同单价（元）</t>
  </si>
  <si>
    <t>合同总价(元）</t>
  </si>
  <si>
    <t>评估结果明细表——估价对象三（二期未售部分）</t>
  </si>
  <si>
    <t>评估结果明细表——估价对象三（二期已售部分）</t>
  </si>
  <si>
    <t>评估结果明细表——估价对象四（二期在建工程部分）</t>
  </si>
  <si>
    <t>重庆市大足区双路镇双龙西路83号10幢1单元1-2（晓城春天）</t>
  </si>
  <si>
    <t>抵押价值（元）</t>
  </si>
  <si>
    <t>2014.11.17</t>
  </si>
  <si>
    <t>2013.10.29</t>
  </si>
  <si>
    <t>熊雄</t>
  </si>
  <si>
    <t>重庆汇聚融资担保有限公司</t>
  </si>
  <si>
    <t>重庆第十建设有限公司</t>
  </si>
  <si>
    <t>蒋志国</t>
  </si>
  <si>
    <t>重庆科沃商贸有限公司</t>
  </si>
  <si>
    <t>房屋用途</t>
  </si>
  <si>
    <t>单价（元/㎡）</t>
  </si>
  <si>
    <t>总价（万元）</t>
  </si>
  <si>
    <t>住宅用房</t>
  </si>
  <si>
    <t>备注</t>
  </si>
  <si>
    <t>房屋结构</t>
  </si>
  <si>
    <t>合同单价（元）</t>
  </si>
  <si>
    <t>继续履行合同违约金（甲方）</t>
  </si>
  <si>
    <t>解除合同违约金
（甲方）</t>
  </si>
  <si>
    <t>抵押时间</t>
  </si>
  <si>
    <t>约定支付金额
（三期）</t>
  </si>
  <si>
    <t>约定支付金额
（四期）</t>
  </si>
  <si>
    <t>约定支付金额
（五期）</t>
  </si>
  <si>
    <t>继续履行合约违约金率</t>
  </si>
  <si>
    <t>李隆富、
辛春燕</t>
  </si>
  <si>
    <r>
      <rPr>
        <sz val="11"/>
        <color indexed="8"/>
        <rFont val="宋体"/>
        <family val="0"/>
      </rPr>
      <t>13年1-3年同期贷款利率6.15%</t>
    </r>
  </si>
  <si>
    <t>无抵押</t>
  </si>
  <si>
    <r>
      <rPr>
        <sz val="11"/>
        <color indexed="8"/>
        <rFont val="宋体"/>
        <family val="0"/>
      </rPr>
      <t>13年3-5年同期贷款利率6.40%</t>
    </r>
  </si>
  <si>
    <r>
      <rPr>
        <sz val="11"/>
        <color indexed="8"/>
        <rFont val="宋体"/>
        <family val="0"/>
      </rPr>
      <t>12年3-5年同期贷款利率6.40%</t>
    </r>
  </si>
  <si>
    <t>蒋洪勇、
赵玲</t>
  </si>
  <si>
    <r>
      <rPr>
        <sz val="11"/>
        <color indexed="8"/>
        <rFont val="宋体"/>
        <family val="0"/>
      </rPr>
      <t>1155/1103</t>
    </r>
  </si>
  <si>
    <t>杨庆兰、
高峰</t>
  </si>
  <si>
    <t>刘宁、
朱冬平</t>
  </si>
  <si>
    <r>
      <rPr>
        <sz val="11"/>
        <color indexed="8"/>
        <rFont val="宋体"/>
        <family val="0"/>
      </rPr>
      <t>14年1-3年同期贷款利率6.15%</t>
    </r>
  </si>
  <si>
    <t>王勤刚
（肖清华）</t>
  </si>
  <si>
    <t>已抵押</t>
  </si>
  <si>
    <t>刘登平\
蒋德凌</t>
  </si>
  <si>
    <t>黄华
(顾诗烈）</t>
  </si>
  <si>
    <t>刘金鑫
（刘伟）</t>
  </si>
  <si>
    <t>李邦明、
邓斌</t>
  </si>
  <si>
    <t>徐世刚、
刘大娟</t>
  </si>
  <si>
    <t>吴秋艳、
周民荣</t>
  </si>
  <si>
    <t>-</t>
  </si>
  <si>
    <t>2013.5.6</t>
  </si>
  <si>
    <t>重庆金通典当有限公司</t>
  </si>
  <si>
    <t>王健菁</t>
  </si>
  <si>
    <t>张寒梅</t>
  </si>
  <si>
    <t>钟晓敏</t>
  </si>
  <si>
    <t>评估结果明细表——估价对象二（一期未售部分）</t>
  </si>
  <si>
    <t>合计</t>
  </si>
  <si>
    <t>2014.8.12</t>
  </si>
  <si>
    <t>周果</t>
  </si>
  <si>
    <t>抵押时间</t>
  </si>
  <si>
    <t>抵押价值</t>
  </si>
  <si>
    <t>2014.3.15</t>
  </si>
  <si>
    <t>成都银行股份有限公司重庆分行</t>
  </si>
  <si>
    <t>2014.3.26</t>
  </si>
  <si>
    <t>重庆市乡镇企业信用担保有限责任公司</t>
  </si>
  <si>
    <t>2013.9.12</t>
  </si>
  <si>
    <t>中国银行股份有限公司重庆永川支行</t>
  </si>
  <si>
    <t>2014.6.10</t>
  </si>
  <si>
    <t>中国银行股份有限公司重庆渝中支行</t>
  </si>
  <si>
    <t>2014.8.18</t>
  </si>
  <si>
    <t>孙仁林</t>
  </si>
  <si>
    <t>抵押情况（首次抵押及顺位抵押）</t>
  </si>
  <si>
    <t>出让</t>
  </si>
  <si>
    <t>一期空地</t>
  </si>
  <si>
    <t>生地</t>
  </si>
  <si>
    <t>在建（二期），不含地面建筑物价值</t>
  </si>
  <si>
    <t>在建（酒店部分），不含地面建筑物价值</t>
  </si>
  <si>
    <t>合计</t>
  </si>
  <si>
    <t>序号</t>
  </si>
  <si>
    <t>类别</t>
  </si>
  <si>
    <t>自购房屋</t>
  </si>
  <si>
    <t>二期在建工程</t>
  </si>
  <si>
    <t>合计</t>
  </si>
  <si>
    <t>建筑面积/土地使用权面积(㎡）</t>
  </si>
  <si>
    <t>土地使用权</t>
  </si>
  <si>
    <t>租赁地上的建筑物及构筑物</t>
  </si>
  <si>
    <t>评估结果明细表——估价对象五（土地使用权）</t>
  </si>
  <si>
    <t>评估结果明细表——估价对象六（租赁地上的建筑物及构筑物）</t>
  </si>
  <si>
    <t xml:space="preserve">    其中：已售部分</t>
  </si>
  <si>
    <t xml:space="preserve">          未售部分</t>
  </si>
  <si>
    <t>重庆市双桥经济技术开发区红岩大道56号2幢1单元1-1</t>
  </si>
  <si>
    <t>重庆市双桥经济技术开发区红岩大道56号1幢1-3-1</t>
  </si>
  <si>
    <t>重庆市双桥经济技术开发区红岩大道56号1幢1-5-1</t>
  </si>
  <si>
    <t>重庆市双桥经济技术开发区红岩大道56号1幢2-5-1</t>
  </si>
  <si>
    <t>框架未完工</t>
  </si>
  <si>
    <t>二期生地</t>
  </si>
  <si>
    <t>生地</t>
  </si>
  <si>
    <t>抵押情况</t>
  </si>
  <si>
    <t>一期销售情况</t>
  </si>
  <si>
    <t>重庆普华房地产土地资产评估有限公司</t>
  </si>
  <si>
    <t>快速变现价值</t>
  </si>
  <si>
    <t>一期（A.B.C.D区）房屋</t>
  </si>
  <si>
    <t>二期（1.2.4.5栋）房屋</t>
  </si>
  <si>
    <t>小计</t>
  </si>
  <si>
    <t>包括高尔夫会所、高尔夫打场以及练习场</t>
  </si>
  <si>
    <t>快速变现价值</t>
  </si>
  <si>
    <t>备注</t>
  </si>
  <si>
    <t>房地产价值</t>
  </si>
  <si>
    <t>房地产价值</t>
  </si>
  <si>
    <t>单价（元/㎡）</t>
  </si>
  <si>
    <t>建筑物价值</t>
  </si>
  <si>
    <t>土地价值</t>
  </si>
  <si>
    <t>建筑物价值</t>
  </si>
  <si>
    <t>13,196.00/193,416.00</t>
  </si>
  <si>
    <t>合计
（万元）</t>
  </si>
  <si>
    <t>地面建筑物价值，不包含土地价值</t>
  </si>
  <si>
    <t>已封顶，框架及砖砌体全部完工</t>
  </si>
  <si>
    <t>框架封顶</t>
  </si>
  <si>
    <t>-</t>
  </si>
  <si>
    <r>
      <t>4</t>
    </r>
    <r>
      <rPr>
        <sz val="12"/>
        <rFont val="宋体"/>
        <family val="0"/>
      </rPr>
      <t>.30交流结果</t>
    </r>
  </si>
  <si>
    <t>差异</t>
  </si>
  <si>
    <t>建筑物价值
（万元）</t>
  </si>
  <si>
    <t>分摊土地使用权价值（万元）</t>
  </si>
  <si>
    <t>评估单价
（元/㎡）</t>
  </si>
  <si>
    <t>评估总价
（万元）</t>
  </si>
  <si>
    <t>二〇一九年五月三十日</t>
  </si>
  <si>
    <t>综合单价</t>
  </si>
  <si>
    <t>东田评估结果</t>
  </si>
  <si>
    <t>样板间</t>
  </si>
  <si>
    <t>-</t>
  </si>
  <si>
    <t>-</t>
  </si>
  <si>
    <t>评估结果明细表——估价对象二（一期已售部分）</t>
  </si>
  <si>
    <t>评估结果明细表</t>
  </si>
  <si>
    <t>合同总价
(元）</t>
  </si>
  <si>
    <t>估价委托人：重庆巴月庄实业有限公司破产管理人</t>
  </si>
  <si>
    <t>价值时点：2019年4月1日</t>
  </si>
  <si>
    <t>币种：人民币</t>
  </si>
  <si>
    <t>房地产价值</t>
  </si>
  <si>
    <t>分摊土地使用权价值（万元）</t>
  </si>
  <si>
    <t>其中，建筑物价值
（万元）</t>
  </si>
  <si>
    <t>建筑面积  （㎡）</t>
  </si>
  <si>
    <t>房屋坐落</t>
  </si>
  <si>
    <t>评估总价
（万元）</t>
  </si>
  <si>
    <t>建筑面积
（㎡）</t>
  </si>
  <si>
    <t>分摊土地使用权价值
（万元）</t>
  </si>
  <si>
    <t>房屋坐落</t>
  </si>
  <si>
    <t>房屋坐落</t>
  </si>
  <si>
    <t>评估结果明细表</t>
  </si>
  <si>
    <t>房屋坐落</t>
  </si>
  <si>
    <t>建筑面积
（㎡）</t>
  </si>
  <si>
    <t>套内面积
（㎡）</t>
  </si>
  <si>
    <t>房屋坐落</t>
  </si>
  <si>
    <t>建筑面积
（㎡）</t>
  </si>
  <si>
    <t>套内面积
（㎡）</t>
  </si>
  <si>
    <t>评估单价
（元/㎡）</t>
  </si>
  <si>
    <t>评估总价
（万元）</t>
  </si>
  <si>
    <t>土地面积
（㎡）</t>
  </si>
  <si>
    <t>评估总价
（万元）</t>
  </si>
  <si>
    <t>重庆普华房地产土地资产评估有限公司</t>
  </si>
  <si>
    <t>房地产价值
（万元）</t>
  </si>
  <si>
    <t>其中，建筑物价值
（万元）</t>
  </si>
  <si>
    <t>土地价值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</si>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</sst>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yyyy/mm/dd"/>
    <numFmt numFmtId="179" formatCode="#,##0.00_);\(#,##0.00\)"/>
    <numFmt numFmtId="180" formatCode="0.00_);[Red]\(0.00\)"/>
    <numFmt numFmtId="181" formatCode="#,##0.00_ ;[Red]\-#,##0.00\ "/>
    <numFmt numFmtId="182" formatCode="yyyy/mm"/>
    <numFmt numFmtId="183" formatCode="0.00_ "/>
    <numFmt numFmtId="184" formatCode="yyyy\-mm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_ "/>
    <numFmt numFmtId="191" formatCode="#,##0_ "/>
  </numFmts>
  <fonts count="55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Arial Narrow"/>
      <family val="2"/>
    </font>
    <font>
      <sz val="11"/>
      <name val="Times New Roman"/>
      <family val="1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24" borderId="8" applyNumberFormat="0" applyAlignment="0" applyProtection="0"/>
    <xf numFmtId="0" fontId="53" fillId="33" borderId="5" applyNumberFormat="0" applyAlignment="0" applyProtection="0"/>
    <xf numFmtId="0" fontId="5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3" fontId="0" fillId="0" borderId="0" xfId="89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10" xfId="89" applyFont="1" applyBorder="1" applyAlignment="1">
      <alignment horizontal="center" vertical="center"/>
    </xf>
    <xf numFmtId="43" fontId="3" fillId="0" borderId="0" xfId="89" applyFont="1" applyAlignment="1">
      <alignment horizontal="center" vertical="center"/>
    </xf>
    <xf numFmtId="43" fontId="0" fillId="0" borderId="10" xfId="89" applyFont="1" applyBorder="1" applyAlignment="1">
      <alignment horizontal="center" vertical="center"/>
    </xf>
    <xf numFmtId="43" fontId="3" fillId="0" borderId="10" xfId="89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3" fillId="0" borderId="10" xfId="8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vertic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3" fontId="3" fillId="0" borderId="10" xfId="89" applyFont="1" applyFill="1" applyBorder="1" applyAlignment="1">
      <alignment horizontal="center" vertical="center"/>
    </xf>
    <xf numFmtId="43" fontId="3" fillId="0" borderId="10" xfId="89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58" applyFont="1" applyFill="1" applyBorder="1" applyAlignment="1">
      <alignment horizontal="left" vertical="center" wrapText="1"/>
      <protection/>
    </xf>
    <xf numFmtId="43" fontId="5" fillId="0" borderId="10" xfId="89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4" fillId="0" borderId="10" xfId="89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89" applyFont="1" applyBorder="1" applyAlignment="1">
      <alignment horizontal="center" vertical="center"/>
    </xf>
    <xf numFmtId="43" fontId="3" fillId="0" borderId="0" xfId="89" applyFont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5" fillId="0" borderId="10" xfId="89" applyFont="1" applyFill="1" applyBorder="1" applyAlignment="1">
      <alignment vertical="center"/>
    </xf>
    <xf numFmtId="43" fontId="2" fillId="0" borderId="10" xfId="89" applyFont="1" applyFill="1" applyBorder="1" applyAlignment="1">
      <alignment vertical="center"/>
    </xf>
    <xf numFmtId="43" fontId="5" fillId="0" borderId="0" xfId="89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left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83" fontId="1" fillId="0" borderId="10" xfId="61" applyNumberFormat="1" applyFont="1" applyFill="1" applyBorder="1" applyAlignment="1">
      <alignment vertical="center"/>
      <protection/>
    </xf>
    <xf numFmtId="9" fontId="1" fillId="0" borderId="10" xfId="61" applyNumberFormat="1" applyFont="1" applyFill="1" applyBorder="1" applyAlignment="1">
      <alignment horizontal="center" vertical="center"/>
      <protection/>
    </xf>
    <xf numFmtId="182" fontId="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vertical="center" wrapText="1"/>
      <protection/>
    </xf>
    <xf numFmtId="0" fontId="1" fillId="0" borderId="10" xfId="101" applyNumberFormat="1" applyFont="1" applyFill="1" applyBorder="1" applyAlignment="1">
      <alignment horizontal="center" vertical="center"/>
    </xf>
    <xf numFmtId="0" fontId="0" fillId="0" borderId="0" xfId="61" applyNumberFormat="1" applyAlignment="1">
      <alignment horizont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Continuous"/>
      <protection/>
    </xf>
    <xf numFmtId="43" fontId="0" fillId="0" borderId="0" xfId="91" applyFont="1" applyAlignment="1">
      <alignment/>
    </xf>
    <xf numFmtId="43" fontId="0" fillId="0" borderId="0" xfId="54" applyNumberForma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49" fontId="10" fillId="0" borderId="10" xfId="61" applyNumberFormat="1" applyFont="1" applyBorder="1" applyAlignment="1">
      <alignment horizontal="centerContinuous" vertical="center"/>
      <protection/>
    </xf>
    <xf numFmtId="182" fontId="10" fillId="0" borderId="10" xfId="61" applyNumberFormat="1" applyFont="1" applyBorder="1" applyAlignment="1">
      <alignment vertical="center"/>
      <protection/>
    </xf>
    <xf numFmtId="0" fontId="10" fillId="0" borderId="10" xfId="61" applyNumberFormat="1" applyFont="1" applyBorder="1" applyAlignment="1">
      <alignment horizontal="center" vertical="center"/>
      <protection/>
    </xf>
    <xf numFmtId="177" fontId="10" fillId="0" borderId="10" xfId="61" applyNumberFormat="1" applyFont="1" applyBorder="1" applyAlignment="1">
      <alignment vertical="center"/>
      <protection/>
    </xf>
    <xf numFmtId="183" fontId="10" fillId="0" borderId="10" xfId="61" applyNumberFormat="1" applyFont="1" applyBorder="1" applyAlignment="1">
      <alignment vertical="center"/>
      <protection/>
    </xf>
    <xf numFmtId="49" fontId="10" fillId="0" borderId="10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7" fontId="10" fillId="0" borderId="10" xfId="61" applyNumberFormat="1" applyFont="1" applyFill="1" applyBorder="1" applyAlignment="1">
      <alignment horizontal="center" vertical="center"/>
      <protection/>
    </xf>
    <xf numFmtId="177" fontId="10" fillId="0" borderId="10" xfId="54" applyNumberFormat="1" applyFont="1" applyFill="1" applyBorder="1" applyAlignment="1">
      <alignment horizontal="center" vertical="center"/>
      <protection/>
    </xf>
    <xf numFmtId="177" fontId="10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vertical="center" shrinkToFit="1"/>
      <protection/>
    </xf>
    <xf numFmtId="0" fontId="3" fillId="0" borderId="10" xfId="54" applyFont="1" applyFill="1" applyBorder="1" applyAlignment="1">
      <alignment vertical="center" shrinkToFit="1"/>
      <protection/>
    </xf>
    <xf numFmtId="0" fontId="3" fillId="0" borderId="10" xfId="54" applyFont="1" applyFill="1" applyBorder="1" applyAlignment="1">
      <alignment vertical="center" wrapText="1"/>
      <protection/>
    </xf>
    <xf numFmtId="182" fontId="16" fillId="0" borderId="10" xfId="67" applyNumberFormat="1" applyFont="1" applyFill="1" applyBorder="1" applyAlignment="1">
      <alignment horizontal="center" vertical="center"/>
      <protection/>
    </xf>
    <xf numFmtId="182" fontId="16" fillId="0" borderId="10" xfId="54" applyNumberFormat="1" applyFont="1" applyFill="1" applyBorder="1" applyAlignment="1">
      <alignment horizontal="center" vertical="center"/>
      <protection/>
    </xf>
    <xf numFmtId="177" fontId="3" fillId="0" borderId="10" xfId="54" applyNumberFormat="1" applyFont="1" applyFill="1" applyBorder="1" applyAlignment="1">
      <alignment vertical="center"/>
      <protection/>
    </xf>
    <xf numFmtId="177" fontId="3" fillId="0" borderId="10" xfId="54" applyNumberFormat="1" applyFont="1" applyBorder="1" applyAlignment="1">
      <alignment vertical="center"/>
      <protection/>
    </xf>
    <xf numFmtId="9" fontId="3" fillId="0" borderId="10" xfId="54" applyNumberFormat="1" applyFont="1" applyBorder="1" applyAlignment="1">
      <alignment horizontal="center" vertical="center"/>
      <protection/>
    </xf>
    <xf numFmtId="183" fontId="3" fillId="0" borderId="10" xfId="54" applyNumberFormat="1" applyFont="1" applyBorder="1" applyAlignment="1">
      <alignment vertical="center"/>
      <protection/>
    </xf>
    <xf numFmtId="49" fontId="3" fillId="0" borderId="10" xfId="54" applyNumberFormat="1" applyFont="1" applyBorder="1" applyAlignment="1">
      <alignment vertic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0" xfId="54" applyFont="1" applyFill="1" applyBorder="1" applyAlignment="1">
      <alignment vertical="center"/>
      <protection/>
    </xf>
    <xf numFmtId="182" fontId="3" fillId="0" borderId="10" xfId="54" applyNumberFormat="1" applyFont="1" applyFill="1" applyBorder="1" applyAlignment="1">
      <alignment vertical="center"/>
      <protection/>
    </xf>
    <xf numFmtId="0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vertical="center"/>
      <protection/>
    </xf>
    <xf numFmtId="182" fontId="3" fillId="0" borderId="10" xfId="54" applyNumberFormat="1" applyFont="1" applyBorder="1" applyAlignment="1">
      <alignment vertical="center"/>
      <protection/>
    </xf>
    <xf numFmtId="0" fontId="10" fillId="0" borderId="14" xfId="54" applyFont="1" applyBorder="1" applyAlignment="1">
      <alignment vertical="center"/>
      <protection/>
    </xf>
    <xf numFmtId="182" fontId="10" fillId="0" borderId="10" xfId="54" applyNumberFormat="1" applyFont="1" applyBorder="1" applyAlignment="1">
      <alignment vertical="center"/>
      <protection/>
    </xf>
    <xf numFmtId="0" fontId="10" fillId="0" borderId="10" xfId="54" applyFont="1" applyBorder="1" applyAlignment="1">
      <alignment vertical="center"/>
      <protection/>
    </xf>
    <xf numFmtId="177" fontId="10" fillId="0" borderId="10" xfId="54" applyNumberFormat="1" applyFont="1" applyBorder="1" applyAlignment="1">
      <alignment vertical="center"/>
      <protection/>
    </xf>
    <xf numFmtId="0" fontId="10" fillId="0" borderId="10" xfId="54" applyNumberFormat="1" applyFont="1" applyBorder="1" applyAlignment="1">
      <alignment horizontal="center" vertical="center"/>
      <protection/>
    </xf>
    <xf numFmtId="183" fontId="10" fillId="0" borderId="10" xfId="54" applyNumberFormat="1" applyFont="1" applyBorder="1" applyAlignment="1">
      <alignment vertical="center"/>
      <protection/>
    </xf>
    <xf numFmtId="49" fontId="10" fillId="0" borderId="10" xfId="54" applyNumberFormat="1" applyFont="1" applyBorder="1" applyAlignment="1">
      <alignment vertical="center"/>
      <protection/>
    </xf>
    <xf numFmtId="0" fontId="7" fillId="0" borderId="13" xfId="54" applyFont="1" applyBorder="1" applyAlignment="1">
      <alignment horizontal="center"/>
      <protection/>
    </xf>
    <xf numFmtId="177" fontId="3" fillId="35" borderId="10" xfId="54" applyNumberFormat="1" applyFont="1" applyFill="1" applyBorder="1" applyAlignment="1">
      <alignment horizontal="center" vertical="center"/>
      <protection/>
    </xf>
    <xf numFmtId="177" fontId="3" fillId="0" borderId="10" xfId="54" applyNumberFormat="1" applyFont="1" applyBorder="1" applyAlignment="1">
      <alignment horizontal="center" vertical="center"/>
      <protection/>
    </xf>
    <xf numFmtId="0" fontId="3" fillId="0" borderId="15" xfId="50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0" xfId="54" applyNumberFormat="1" applyFont="1" applyFill="1" applyBorder="1" applyAlignment="1" applyProtection="1">
      <alignment horizontal="left" vertical="top" wrapText="1"/>
      <protection/>
    </xf>
    <xf numFmtId="0" fontId="3" fillId="0" borderId="15" xfId="91" applyNumberFormat="1" applyFont="1" applyFill="1" applyBorder="1" applyAlignment="1">
      <alignment horizontal="center" vertical="center" wrapText="1"/>
    </xf>
    <xf numFmtId="184" fontId="3" fillId="0" borderId="15" xfId="105" applyNumberFormat="1" applyFont="1" applyFill="1" applyBorder="1" applyAlignment="1">
      <alignment horizontal="center" vertical="center" wrapText="1"/>
    </xf>
    <xf numFmtId="184" fontId="3" fillId="0" borderId="15" xfId="54" applyNumberFormat="1" applyFont="1" applyFill="1" applyBorder="1" applyAlignment="1">
      <alignment horizontal="center" vertical="center" wrapText="1"/>
      <protection/>
    </xf>
    <xf numFmtId="43" fontId="3" fillId="0" borderId="10" xfId="91" applyFont="1" applyFill="1" applyBorder="1" applyAlignment="1">
      <alignment horizontal="center" vertical="center"/>
    </xf>
    <xf numFmtId="177" fontId="3" fillId="0" borderId="10" xfId="54" applyNumberFormat="1" applyFont="1" applyFill="1" applyBorder="1" applyAlignment="1">
      <alignment horizontal="center" vertical="center"/>
      <protection/>
    </xf>
    <xf numFmtId="9" fontId="3" fillId="0" borderId="10" xfId="54" applyNumberFormat="1" applyFont="1" applyFill="1" applyBorder="1" applyAlignment="1">
      <alignment horizontal="center" vertical="center"/>
      <protection/>
    </xf>
    <xf numFmtId="43" fontId="3" fillId="0" borderId="15" xfId="91" applyFont="1" applyFill="1" applyBorder="1" applyAlignment="1">
      <alignment horizontal="center" vertical="center"/>
    </xf>
    <xf numFmtId="49" fontId="3" fillId="0" borderId="15" xfId="54" applyNumberFormat="1" applyFont="1" applyFill="1" applyBorder="1" applyAlignment="1">
      <alignment horizontal="center" vertical="center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left" vertical="top" wrapText="1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left" vertical="center"/>
      <protection/>
    </xf>
    <xf numFmtId="49" fontId="3" fillId="0" borderId="10" xfId="67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vertical="center" shrinkToFit="1"/>
      <protection/>
    </xf>
    <xf numFmtId="49" fontId="3" fillId="0" borderId="10" xfId="67" applyNumberFormat="1" applyFont="1" applyBorder="1" applyAlignment="1">
      <alignment vertical="center"/>
      <protection/>
    </xf>
    <xf numFmtId="43" fontId="3" fillId="0" borderId="10" xfId="91" applyFont="1" applyBorder="1" applyAlignment="1">
      <alignment vertical="center"/>
    </xf>
    <xf numFmtId="49" fontId="3" fillId="0" borderId="12" xfId="67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vertical="center" wrapText="1"/>
      <protection/>
    </xf>
    <xf numFmtId="49" fontId="3" fillId="0" borderId="12" xfId="54" applyNumberFormat="1" applyFont="1" applyFill="1" applyBorder="1" applyAlignment="1">
      <alignment horizontal="center" vertical="center"/>
      <protection/>
    </xf>
    <xf numFmtId="0" fontId="3" fillId="0" borderId="15" xfId="105" applyNumberFormat="1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Continuous" vertical="center"/>
      <protection/>
    </xf>
    <xf numFmtId="49" fontId="4" fillId="0" borderId="10" xfId="54" applyNumberFormat="1" applyFont="1" applyBorder="1" applyAlignment="1">
      <alignment horizontal="centerContinuous" vertical="center" shrinkToFit="1"/>
      <protection/>
    </xf>
    <xf numFmtId="49" fontId="4" fillId="0" borderId="10" xfId="54" applyNumberFormat="1" applyFont="1" applyBorder="1" applyAlignment="1">
      <alignment horizontal="centerContinuous" vertical="center"/>
      <protection/>
    </xf>
    <xf numFmtId="49" fontId="4" fillId="0" borderId="10" xfId="54" applyNumberFormat="1" applyFont="1" applyBorder="1" applyAlignment="1">
      <alignment vertical="center"/>
      <protection/>
    </xf>
    <xf numFmtId="0" fontId="4" fillId="0" borderId="10" xfId="54" applyNumberFormat="1" applyFont="1" applyBorder="1" applyAlignment="1">
      <alignment vertical="center"/>
      <protection/>
    </xf>
    <xf numFmtId="182" fontId="4" fillId="0" borderId="10" xfId="54" applyNumberFormat="1" applyFont="1" applyBorder="1" applyAlignment="1">
      <alignment horizontal="center" vertical="center"/>
      <protection/>
    </xf>
    <xf numFmtId="177" fontId="4" fillId="0" borderId="10" xfId="54" applyNumberFormat="1" applyFont="1" applyBorder="1" applyAlignment="1">
      <alignment vertical="center"/>
      <protection/>
    </xf>
    <xf numFmtId="0" fontId="4" fillId="0" borderId="10" xfId="54" applyNumberFormat="1" applyFont="1" applyBorder="1" applyAlignment="1">
      <alignment horizontal="center" vertical="center"/>
      <protection/>
    </xf>
    <xf numFmtId="43" fontId="4" fillId="0" borderId="15" xfId="91" applyFont="1" applyFill="1" applyBorder="1" applyAlignment="1">
      <alignment horizontal="center" vertical="center"/>
    </xf>
    <xf numFmtId="0" fontId="4" fillId="0" borderId="13" xfId="54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3" fontId="3" fillId="0" borderId="10" xfId="89" applyFont="1" applyFill="1" applyBorder="1" applyAlignment="1">
      <alignment vertical="center" wrapText="1"/>
    </xf>
    <xf numFmtId="43" fontId="2" fillId="0" borderId="10" xfId="89" applyFont="1" applyFill="1" applyBorder="1" applyAlignment="1">
      <alignment horizontal="center" vertical="center"/>
    </xf>
    <xf numFmtId="43" fontId="2" fillId="0" borderId="10" xfId="89" applyFont="1" applyFill="1" applyBorder="1" applyAlignment="1">
      <alignment vertical="center"/>
    </xf>
    <xf numFmtId="43" fontId="2" fillId="0" borderId="10" xfId="8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89" applyFont="1" applyFill="1" applyBorder="1" applyAlignment="1">
      <alignment horizontal="center" vertical="center"/>
    </xf>
    <xf numFmtId="43" fontId="2" fillId="0" borderId="0" xfId="89" applyFont="1" applyFill="1" applyBorder="1" applyAlignment="1">
      <alignment vertical="center"/>
    </xf>
    <xf numFmtId="43" fontId="2" fillId="0" borderId="0" xfId="89" applyFont="1" applyFill="1" applyBorder="1" applyAlignment="1">
      <alignment horizontal="right" vertical="center"/>
    </xf>
    <xf numFmtId="43" fontId="4" fillId="0" borderId="10" xfId="89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58" applyFont="1" applyFill="1" applyBorder="1" applyAlignment="1">
      <alignment horizontal="center" vertical="center" wrapText="1"/>
      <protection/>
    </xf>
    <xf numFmtId="43" fontId="5" fillId="0" borderId="10" xfId="8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3" fontId="2" fillId="0" borderId="10" xfId="89" applyFont="1" applyFill="1" applyBorder="1" applyAlignment="1">
      <alignment horizontal="center" vertical="center"/>
    </xf>
    <xf numFmtId="43" fontId="2" fillId="0" borderId="10" xfId="89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58" applyNumberFormat="1" applyFont="1" applyFill="1" applyBorder="1" applyAlignment="1" applyProtection="1">
      <alignment horizontal="center" vertical="center" wrapText="1"/>
      <protection hidden="1" locked="0"/>
    </xf>
    <xf numFmtId="43" fontId="5" fillId="0" borderId="10" xfId="0" applyNumberFormat="1" applyFont="1" applyFill="1" applyBorder="1" applyAlignment="1">
      <alignment vertical="center"/>
    </xf>
    <xf numFmtId="43" fontId="3" fillId="0" borderId="10" xfId="58" applyNumberFormat="1" applyFont="1" applyFill="1" applyBorder="1" applyAlignment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4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/>
      <protection/>
    </xf>
    <xf numFmtId="43" fontId="3" fillId="0" borderId="10" xfId="89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vertical="center"/>
    </xf>
    <xf numFmtId="0" fontId="3" fillId="0" borderId="10" xfId="58" applyNumberFormat="1" applyFont="1" applyFill="1" applyBorder="1" applyAlignment="1">
      <alignment horizontal="center" vertical="center"/>
      <protection/>
    </xf>
    <xf numFmtId="179" fontId="5" fillId="0" borderId="10" xfId="0" applyNumberFormat="1" applyFont="1" applyFill="1" applyBorder="1" applyAlignment="1">
      <alignment horizontal="right" vertical="center"/>
    </xf>
    <xf numFmtId="43" fontId="5" fillId="0" borderId="10" xfId="89" applyFont="1" applyFill="1" applyBorder="1" applyAlignment="1">
      <alignment horizontal="center" vertical="center" wrapText="1"/>
    </xf>
    <xf numFmtId="176" fontId="5" fillId="0" borderId="10" xfId="58" applyNumberFormat="1" applyFont="1" applyFill="1" applyBorder="1" applyAlignment="1" applyProtection="1">
      <alignment horizontal="center" vertical="center" wrapText="1"/>
      <protection hidden="1" locked="0"/>
    </xf>
    <xf numFmtId="43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3" fontId="3" fillId="0" borderId="10" xfId="89" applyFont="1" applyFill="1" applyBorder="1" applyAlignment="1">
      <alignment horizontal="right" vertical="center"/>
    </xf>
    <xf numFmtId="43" fontId="5" fillId="0" borderId="10" xfId="89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3" fontId="3" fillId="0" borderId="10" xfId="89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5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3" fillId="0" borderId="15" xfId="58" applyFont="1" applyFill="1" applyBorder="1" applyAlignment="1" applyProtection="1">
      <alignment horizontal="center" vertical="center" wrapText="1"/>
      <protection hidden="1" locked="0"/>
    </xf>
    <xf numFmtId="43" fontId="3" fillId="0" borderId="15" xfId="9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43" fontId="5" fillId="0" borderId="10" xfId="89" applyFont="1" applyFill="1" applyBorder="1" applyAlignment="1">
      <alignment horizontal="center" vertical="center"/>
    </xf>
    <xf numFmtId="0" fontId="3" fillId="0" borderId="10" xfId="58" applyFont="1" applyFill="1" applyBorder="1" applyAlignment="1" applyProtection="1">
      <alignment horizontal="center" vertical="center" wrapText="1"/>
      <protection hidden="1" locked="0"/>
    </xf>
    <xf numFmtId="43" fontId="3" fillId="0" borderId="10" xfId="9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 horizontal="center"/>
    </xf>
    <xf numFmtId="43" fontId="3" fillId="0" borderId="12" xfId="89" applyFont="1" applyFill="1" applyBorder="1" applyAlignment="1" applyProtection="1">
      <alignment horizontal="center" vertical="center"/>
      <protection/>
    </xf>
    <xf numFmtId="43" fontId="5" fillId="0" borderId="10" xfId="89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center" vertical="center"/>
    </xf>
    <xf numFmtId="43" fontId="5" fillId="0" borderId="10" xfId="89" applyFont="1" applyFill="1" applyBorder="1" applyAlignment="1" applyProtection="1">
      <alignment horizontal="center" vertical="center"/>
      <protection/>
    </xf>
    <xf numFmtId="43" fontId="3" fillId="0" borderId="10" xfId="89" applyNumberFormat="1" applyFont="1" applyFill="1" applyBorder="1" applyAlignment="1">
      <alignment horizontal="right" vertical="center"/>
    </xf>
    <xf numFmtId="43" fontId="3" fillId="0" borderId="10" xfId="89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3" fontId="3" fillId="0" borderId="10" xfId="89" applyFont="1" applyFill="1" applyBorder="1" applyAlignment="1">
      <alignment horizontal="right" vertical="center"/>
    </xf>
    <xf numFmtId="43" fontId="3" fillId="0" borderId="10" xfId="89" applyFont="1" applyBorder="1" applyAlignment="1">
      <alignment horizontal="right" vertical="center"/>
    </xf>
    <xf numFmtId="43" fontId="4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8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3" fontId="4" fillId="0" borderId="10" xfId="89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10" xfId="89" applyFont="1" applyFill="1" applyBorder="1" applyAlignment="1">
      <alignment vertical="center" wrapText="1"/>
    </xf>
    <xf numFmtId="43" fontId="3" fillId="0" borderId="10" xfId="92" applyFont="1" applyBorder="1" applyAlignment="1">
      <alignment horizontal="center" vertical="center"/>
    </xf>
    <xf numFmtId="43" fontId="3" fillId="0" borderId="10" xfId="55" applyNumberFormat="1" applyFont="1" applyBorder="1" applyAlignment="1">
      <alignment horizontal="center" vertical="center"/>
      <protection/>
    </xf>
    <xf numFmtId="10" fontId="3" fillId="0" borderId="0" xfId="33" applyNumberFormat="1" applyFont="1" applyAlignment="1">
      <alignment/>
    </xf>
    <xf numFmtId="10" fontId="5" fillId="0" borderId="0" xfId="33" applyNumberFormat="1" applyFont="1" applyAlignment="1">
      <alignment vertical="center"/>
    </xf>
    <xf numFmtId="10" fontId="3" fillId="0" borderId="0" xfId="33" applyNumberFormat="1" applyFont="1" applyFill="1" applyAlignment="1">
      <alignment/>
    </xf>
    <xf numFmtId="10" fontId="0" fillId="0" borderId="0" xfId="33" applyNumberFormat="1" applyFont="1" applyAlignment="1">
      <alignment vertical="center"/>
    </xf>
    <xf numFmtId="10" fontId="6" fillId="0" borderId="0" xfId="33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43" fontId="5" fillId="0" borderId="0" xfId="89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43" fontId="2" fillId="0" borderId="0" xfId="0" applyNumberFormat="1" applyFont="1" applyFill="1" applyAlignment="1">
      <alignment horizontal="right" vertical="center"/>
    </xf>
    <xf numFmtId="43" fontId="5" fillId="0" borderId="0" xfId="89" applyFont="1" applyFill="1" applyAlignment="1">
      <alignment/>
    </xf>
    <xf numFmtId="0" fontId="5" fillId="0" borderId="0" xfId="0" applyFont="1" applyFill="1" applyAlignment="1">
      <alignment vertical="center" wrapText="1"/>
    </xf>
    <xf numFmtId="43" fontId="5" fillId="0" borderId="10" xfId="92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3" fontId="4" fillId="0" borderId="10" xfId="8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3" fontId="3" fillId="0" borderId="10" xfId="89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91" fontId="3" fillId="0" borderId="10" xfId="89" applyNumberFormat="1" applyFont="1" applyBorder="1" applyAlignment="1">
      <alignment horizontal="right" vertical="center"/>
    </xf>
    <xf numFmtId="43" fontId="4" fillId="0" borderId="10" xfId="89" applyFont="1" applyBorder="1" applyAlignment="1">
      <alignment horizontal="right" vertical="center"/>
    </xf>
    <xf numFmtId="191" fontId="4" fillId="0" borderId="10" xfId="89" applyNumberFormat="1" applyFont="1" applyBorder="1" applyAlignment="1">
      <alignment horizontal="right" vertical="center"/>
    </xf>
    <xf numFmtId="43" fontId="3" fillId="0" borderId="10" xfId="89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0" fillId="0" borderId="0" xfId="89" applyFont="1" applyAlignment="1">
      <alignment horizontal="center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5" fillId="0" borderId="10" xfId="89" applyFont="1" applyFill="1" applyBorder="1" applyAlignment="1">
      <alignment horizontal="center" vertical="center" wrapText="1"/>
    </xf>
    <xf numFmtId="43" fontId="3" fillId="0" borderId="11" xfId="89" applyFont="1" applyFill="1" applyBorder="1" applyAlignment="1">
      <alignment horizontal="center" vertical="center" wrapText="1"/>
    </xf>
    <xf numFmtId="43" fontId="5" fillId="0" borderId="11" xfId="89" applyFont="1" applyFill="1" applyBorder="1" applyAlignment="1">
      <alignment horizontal="center" vertical="center" wrapText="1"/>
    </xf>
    <xf numFmtId="43" fontId="3" fillId="0" borderId="16" xfId="89" applyFont="1" applyFill="1" applyBorder="1" applyAlignment="1">
      <alignment horizontal="center" vertical="center" wrapText="1"/>
    </xf>
    <xf numFmtId="43" fontId="9" fillId="0" borderId="10" xfId="89" applyFont="1" applyFill="1" applyBorder="1" applyAlignment="1">
      <alignment horizontal="center" vertical="center" wrapText="1"/>
    </xf>
    <xf numFmtId="43" fontId="9" fillId="0" borderId="0" xfId="89" applyFont="1" applyFill="1" applyBorder="1" applyAlignment="1">
      <alignment horizontal="center" vertical="center" wrapText="1"/>
    </xf>
    <xf numFmtId="43" fontId="6" fillId="0" borderId="0" xfId="89" applyFont="1" applyFill="1" applyBorder="1" applyAlignment="1">
      <alignment horizontal="center" vertical="center"/>
    </xf>
    <xf numFmtId="43" fontId="3" fillId="0" borderId="0" xfId="89" applyFont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4" fillId="0" borderId="10" xfId="89" applyFont="1" applyFill="1" applyBorder="1" applyAlignment="1">
      <alignment horizontal="center" vertical="center" wrapText="1"/>
    </xf>
    <xf numFmtId="43" fontId="9" fillId="0" borderId="10" xfId="89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3" fontId="3" fillId="0" borderId="0" xfId="0" applyNumberFormat="1" applyFont="1" applyAlignment="1">
      <alignment horizontal="center" vertical="center"/>
    </xf>
    <xf numFmtId="43" fontId="0" fillId="0" borderId="10" xfId="89" applyFont="1" applyBorder="1" applyAlignment="1">
      <alignment horizontal="center"/>
    </xf>
    <xf numFmtId="43" fontId="0" fillId="0" borderId="10" xfId="89" applyFont="1" applyBorder="1" applyAlignment="1">
      <alignment/>
    </xf>
    <xf numFmtId="43" fontId="0" fillId="0" borderId="10" xfId="89" applyFont="1" applyBorder="1" applyAlignment="1">
      <alignment horizontal="center"/>
    </xf>
    <xf numFmtId="43" fontId="7" fillId="0" borderId="10" xfId="89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center"/>
    </xf>
    <xf numFmtId="43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43" fontId="22" fillId="0" borderId="10" xfId="89" applyFont="1" applyFill="1" applyBorder="1" applyAlignment="1">
      <alignment vertical="center" wrapText="1"/>
    </xf>
    <xf numFmtId="0" fontId="0" fillId="0" borderId="15" xfId="58" applyFont="1" applyFill="1" applyBorder="1" applyAlignment="1">
      <alignment horizontal="center" vertical="center" wrapText="1"/>
      <protection/>
    </xf>
    <xf numFmtId="10" fontId="5" fillId="0" borderId="0" xfId="33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3" fontId="5" fillId="0" borderId="0" xfId="89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3" fontId="7" fillId="0" borderId="0" xfId="89" applyFont="1" applyAlignment="1">
      <alignment horizontal="right"/>
    </xf>
    <xf numFmtId="43" fontId="7" fillId="0" borderId="0" xfId="89" applyFont="1" applyAlignment="1">
      <alignment/>
    </xf>
    <xf numFmtId="43" fontId="2" fillId="0" borderId="10" xfId="89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3" fontId="7" fillId="0" borderId="0" xfId="89" applyFont="1" applyAlignment="1">
      <alignment horizontal="right"/>
    </xf>
    <xf numFmtId="0" fontId="2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43" fontId="4" fillId="0" borderId="10" xfId="89" applyFont="1" applyFill="1" applyBorder="1" applyAlignment="1">
      <alignment horizontal="center" vertical="center" wrapText="1"/>
    </xf>
    <xf numFmtId="43" fontId="4" fillId="0" borderId="10" xfId="8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3" fontId="4" fillId="0" borderId="12" xfId="89" applyFont="1" applyFill="1" applyBorder="1" applyAlignment="1">
      <alignment horizontal="center" vertical="center" wrapText="1"/>
    </xf>
    <xf numFmtId="43" fontId="4" fillId="0" borderId="15" xfId="89" applyFont="1" applyFill="1" applyBorder="1" applyAlignment="1">
      <alignment horizontal="center" vertical="center" wrapText="1"/>
    </xf>
    <xf numFmtId="43" fontId="2" fillId="0" borderId="10" xfId="89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89" applyFont="1" applyBorder="1" applyAlignment="1">
      <alignment horizontal="center" vertical="center" wrapText="1"/>
    </xf>
    <xf numFmtId="43" fontId="4" fillId="0" borderId="10" xfId="89" applyFont="1" applyBorder="1" applyAlignment="1">
      <alignment horizontal="center" vertical="center"/>
    </xf>
    <xf numFmtId="43" fontId="3" fillId="0" borderId="10" xfId="58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3" fontId="4" fillId="0" borderId="10" xfId="89" applyFont="1" applyBorder="1" applyAlignment="1">
      <alignment horizontal="center" vertical="center" wrapText="1"/>
    </xf>
    <xf numFmtId="43" fontId="4" fillId="0" borderId="10" xfId="89" applyFont="1" applyBorder="1" applyAlignment="1">
      <alignment horizontal="center" vertical="center"/>
    </xf>
    <xf numFmtId="0" fontId="8" fillId="0" borderId="20" xfId="61" applyFont="1" applyBorder="1" applyAlignment="1">
      <alignment horizont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49" fontId="10" fillId="0" borderId="12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15" xfId="61" applyFont="1" applyFill="1" applyBorder="1" applyAlignment="1">
      <alignment horizontal="center" vertical="center" wrapText="1"/>
      <protection/>
    </xf>
    <xf numFmtId="0" fontId="10" fillId="0" borderId="12" xfId="61" applyNumberFormat="1" applyFont="1" applyFill="1" applyBorder="1" applyAlignment="1">
      <alignment horizontal="center" vertical="center" wrapText="1"/>
      <protection/>
    </xf>
    <xf numFmtId="0" fontId="10" fillId="0" borderId="15" xfId="61" applyNumberFormat="1" applyFont="1" applyFill="1" applyBorder="1" applyAlignment="1">
      <alignment horizontal="center" vertical="center" wrapText="1"/>
      <protection/>
    </xf>
    <xf numFmtId="0" fontId="10" fillId="0" borderId="13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49" fontId="10" fillId="35" borderId="12" xfId="54" applyNumberFormat="1" applyFont="1" applyFill="1" applyBorder="1" applyAlignment="1">
      <alignment horizontal="center" vertical="center"/>
      <protection/>
    </xf>
    <xf numFmtId="49" fontId="10" fillId="35" borderId="15" xfId="54" applyNumberFormat="1" applyFont="1" applyFill="1" applyBorder="1" applyAlignment="1">
      <alignment horizontal="center" vertical="center"/>
      <protection/>
    </xf>
    <xf numFmtId="0" fontId="10" fillId="36" borderId="13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23" xfId="54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/>
      <protection/>
    </xf>
    <xf numFmtId="0" fontId="10" fillId="0" borderId="15" xfId="54" applyFont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shrinkToFit="1"/>
      <protection/>
    </xf>
    <xf numFmtId="49" fontId="3" fillId="0" borderId="22" xfId="54" applyNumberFormat="1" applyFont="1" applyBorder="1" applyAlignment="1">
      <alignment horizontal="center" vertical="center" shrinkToFit="1"/>
      <protection/>
    </xf>
    <xf numFmtId="49" fontId="3" fillId="0" borderId="15" xfId="54" applyNumberFormat="1" applyFont="1" applyBorder="1" applyAlignment="1">
      <alignment horizontal="center" vertical="center" shrinkToFit="1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3" fillId="0" borderId="15" xfId="50" applyFont="1" applyFill="1" applyBorder="1" applyAlignment="1">
      <alignment horizontal="center" vertic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35" borderId="12" xfId="54" applyFont="1" applyFill="1" applyBorder="1" applyAlignment="1">
      <alignment horizontal="center" vertical="center" wrapText="1"/>
      <protection/>
    </xf>
    <xf numFmtId="0" fontId="3" fillId="35" borderId="15" xfId="54" applyFont="1" applyFill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3" fillId="0" borderId="22" xfId="54" applyNumberFormat="1" applyFont="1" applyFill="1" applyBorder="1" applyAlignment="1" applyProtection="1">
      <alignment horizontal="left" vertical="center" wrapText="1"/>
      <protection/>
    </xf>
    <xf numFmtId="0" fontId="3" fillId="0" borderId="15" xfId="54" applyNumberFormat="1" applyFont="1" applyFill="1" applyBorder="1" applyAlignment="1" applyProtection="1">
      <alignment horizontal="left" vertical="center" wrapText="1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49" fontId="3" fillId="35" borderId="12" xfId="54" applyNumberFormat="1" applyFont="1" applyFill="1" applyBorder="1" applyAlignment="1">
      <alignment horizontal="center" vertical="center"/>
      <protection/>
    </xf>
    <xf numFmtId="49" fontId="3" fillId="35" borderId="15" xfId="54" applyNumberFormat="1" applyFont="1" applyFill="1" applyBorder="1" applyAlignment="1">
      <alignment horizontal="center" vertical="center"/>
      <protection/>
    </xf>
    <xf numFmtId="0" fontId="3" fillId="36" borderId="13" xfId="54" applyFont="1" applyFill="1" applyBorder="1" applyAlignment="1">
      <alignment horizontal="center" vertical="center" wrapText="1"/>
      <protection/>
    </xf>
    <xf numFmtId="0" fontId="3" fillId="35" borderId="11" xfId="54" applyFont="1" applyFill="1" applyBorder="1" applyAlignment="1">
      <alignment horizontal="center" vertical="center"/>
      <protection/>
    </xf>
    <xf numFmtId="0" fontId="3" fillId="35" borderId="14" xfId="54" applyFont="1" applyFill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23" xfId="54" applyFont="1" applyBorder="1" applyAlignment="1">
      <alignment horizontal="center" vertical="center"/>
      <protection/>
    </xf>
    <xf numFmtId="0" fontId="3" fillId="35" borderId="12" xfId="54" applyNumberFormat="1" applyFont="1" applyFill="1" applyBorder="1" applyAlignment="1">
      <alignment horizontal="center" vertical="center" wrapText="1"/>
      <protection/>
    </xf>
    <xf numFmtId="0" fontId="3" fillId="35" borderId="15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3" fontId="0" fillId="0" borderId="10" xfId="113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3" fontId="0" fillId="0" borderId="10" xfId="89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43" fontId="9" fillId="0" borderId="10" xfId="0" applyNumberFormat="1" applyFont="1" applyFill="1" applyBorder="1" applyAlignment="1">
      <alignment horizontal="center" vertical="center"/>
    </xf>
    <xf numFmtId="43" fontId="9" fillId="0" borderId="10" xfId="89" applyFont="1" applyFill="1" applyBorder="1" applyAlignment="1">
      <alignment horizontal="right" vertical="center"/>
    </xf>
    <xf numFmtId="43" fontId="9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3" fontId="3" fillId="0" borderId="0" xfId="89" applyFont="1" applyFill="1" applyAlignment="1">
      <alignment horizontal="right"/>
    </xf>
    <xf numFmtId="0" fontId="3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3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评估结果-巴月庄12.28" xfId="44"/>
    <cellStyle name="差_评估结果-巴月庄12.28 2" xfId="45"/>
    <cellStyle name="差_评估结果-巴月庄12.28 2 2" xfId="46"/>
    <cellStyle name="差_评估申报表（初稿）(1)" xfId="47"/>
    <cellStyle name="差_评估申报表（初稿）(1) 2" xfId="48"/>
    <cellStyle name="差_评估申报表（初稿）(1) 2 2" xfId="49"/>
    <cellStyle name="常规 11" xfId="50"/>
    <cellStyle name="常规 11 2" xfId="51"/>
    <cellStyle name="常规 11 2 2" xfId="52"/>
    <cellStyle name="常规 11 3" xfId="53"/>
    <cellStyle name="常规 14" xfId="54"/>
    <cellStyle name="常规 14 2" xfId="55"/>
    <cellStyle name="常规 14 2 2" xfId="56"/>
    <cellStyle name="常规 14 3" xfId="57"/>
    <cellStyle name="常规 2" xfId="58"/>
    <cellStyle name="常规 2 2" xfId="59"/>
    <cellStyle name="常规 2 2 2" xfId="60"/>
    <cellStyle name="常规 3" xfId="61"/>
    <cellStyle name="常规 3 2" xfId="62"/>
    <cellStyle name="常规 3 2 2" xfId="63"/>
    <cellStyle name="常规 3 3" xfId="64"/>
    <cellStyle name="常规 4" xfId="65"/>
    <cellStyle name="常规 4 2" xfId="66"/>
    <cellStyle name="常规_评估申报表-（交流意见后调整）" xfId="67"/>
    <cellStyle name="Hyperlink" xfId="68"/>
    <cellStyle name="好" xfId="69"/>
    <cellStyle name="好_评估结果-巴月庄12.28" xfId="70"/>
    <cellStyle name="好_评估结果-巴月庄12.28 2" xfId="71"/>
    <cellStyle name="好_评估结果-巴月庄12.28 2 2" xfId="72"/>
    <cellStyle name="好_评估申报表（初稿）(1)" xfId="73"/>
    <cellStyle name="好_评估申报表（初稿）(1) 2" xfId="74"/>
    <cellStyle name="好_评估申报表（初稿）(1) 2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千位分隔 2" xfId="90"/>
    <cellStyle name="千位分隔 2 2" xfId="91"/>
    <cellStyle name="千位分隔 2 2 2" xfId="92"/>
    <cellStyle name="千位分隔 2 2 2 2" xfId="93"/>
    <cellStyle name="千位分隔 2 2 3" xfId="94"/>
    <cellStyle name="千位分隔 2 3" xfId="95"/>
    <cellStyle name="千位分隔 2 3 2" xfId="96"/>
    <cellStyle name="千位分隔 3" xfId="97"/>
    <cellStyle name="千位分隔 3 2" xfId="98"/>
    <cellStyle name="千位分隔 3 2 2" xfId="99"/>
    <cellStyle name="千位分隔 3 3" xfId="100"/>
    <cellStyle name="千位分隔 4" xfId="101"/>
    <cellStyle name="千位分隔 4 2" xfId="102"/>
    <cellStyle name="千位分隔 4 2 2" xfId="103"/>
    <cellStyle name="千位分隔 4 3" xfId="104"/>
    <cellStyle name="千位分隔 5" xfId="105"/>
    <cellStyle name="千位分隔 5 2" xfId="106"/>
    <cellStyle name="千位分隔 5 2 2" xfId="107"/>
    <cellStyle name="千位分隔 5 3" xfId="108"/>
    <cellStyle name="千位分隔 6" xfId="109"/>
    <cellStyle name="千位分隔 6 2" xfId="110"/>
    <cellStyle name="千位分隔 6 2 2" xfId="111"/>
    <cellStyle name="千位分隔 6 3" xfId="112"/>
    <cellStyle name="千位分隔 7" xfId="113"/>
    <cellStyle name="千位分隔 7 2" xfId="114"/>
    <cellStyle name="千位分隔 8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注释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H30" sqref="H30"/>
    </sheetView>
  </sheetViews>
  <sheetFormatPr defaultColWidth="9.00390625" defaultRowHeight="14.25"/>
  <cols>
    <col min="1" max="1" width="10.50390625" style="1" customWidth="1"/>
    <col min="2" max="2" width="23.75390625" style="15" customWidth="1"/>
    <col min="3" max="3" width="26.125" style="4" customWidth="1"/>
    <col min="4" max="5" width="15.625" style="321" customWidth="1"/>
    <col min="6" max="6" width="15.00390625" style="4" customWidth="1"/>
    <col min="7" max="7" width="27.75390625" style="4" hidden="1" customWidth="1"/>
    <col min="8" max="8" width="15.75390625" style="324" customWidth="1"/>
    <col min="10" max="10" width="12.75390625" style="0" bestFit="1" customWidth="1"/>
    <col min="11" max="11" width="12.50390625" style="0" customWidth="1"/>
  </cols>
  <sheetData>
    <row r="1" spans="1:8" s="14" customFormat="1" ht="31.5">
      <c r="A1" s="380" t="s">
        <v>578</v>
      </c>
      <c r="B1" s="380"/>
      <c r="C1" s="380"/>
      <c r="D1" s="380"/>
      <c r="E1" s="380"/>
      <c r="F1" s="380"/>
      <c r="G1" s="380"/>
      <c r="H1" s="380"/>
    </row>
    <row r="2" spans="1:8" s="14" customFormat="1" ht="25.5">
      <c r="A2" s="182"/>
      <c r="B2" s="182"/>
      <c r="C2" s="182"/>
      <c r="D2" s="182"/>
      <c r="E2" s="182"/>
      <c r="F2" s="182"/>
      <c r="G2" s="182"/>
      <c r="H2" s="322"/>
    </row>
    <row r="3" spans="1:8" s="312" customFormat="1" ht="37.5" customHeight="1">
      <c r="A3" s="311" t="s">
        <v>0</v>
      </c>
      <c r="B3" s="311" t="s">
        <v>918</v>
      </c>
      <c r="C3" s="310" t="s">
        <v>922</v>
      </c>
      <c r="D3" s="310" t="s">
        <v>960</v>
      </c>
      <c r="E3" s="310" t="s">
        <v>961</v>
      </c>
      <c r="F3" s="310" t="s">
        <v>953</v>
      </c>
      <c r="G3" s="310" t="s">
        <v>944</v>
      </c>
      <c r="H3" s="311" t="s">
        <v>103</v>
      </c>
    </row>
    <row r="4" spans="1:8" s="5" customFormat="1" ht="27" customHeight="1">
      <c r="A4" s="6">
        <v>1</v>
      </c>
      <c r="B4" s="313" t="s">
        <v>919</v>
      </c>
      <c r="C4" s="314">
        <f>'自购房屋'!E53</f>
        <v>4180.939999999999</v>
      </c>
      <c r="D4" s="314" t="s">
        <v>98</v>
      </c>
      <c r="E4" s="314" t="s">
        <v>98</v>
      </c>
      <c r="F4" s="314">
        <f>'自购房屋'!H53</f>
        <v>1668.9799999999998</v>
      </c>
      <c r="G4" s="314">
        <f>'自购房屋'!J53</f>
        <v>1072.54</v>
      </c>
      <c r="H4" s="323"/>
    </row>
    <row r="5" spans="1:11" s="5" customFormat="1" ht="27" customHeight="1">
      <c r="A5" s="6">
        <v>2</v>
      </c>
      <c r="B5" s="315" t="s">
        <v>940</v>
      </c>
      <c r="C5" s="10">
        <f>C7+C8</f>
        <v>32861.39999999998</v>
      </c>
      <c r="D5" s="10">
        <f>D7+D8</f>
        <v>16458.559999999998</v>
      </c>
      <c r="E5" s="10">
        <f>E7+E8</f>
        <v>14016.4</v>
      </c>
      <c r="F5" s="10" t="e">
        <f>F7+F8</f>
        <v>#REF!</v>
      </c>
      <c r="G5" s="314">
        <f>G7+G8</f>
        <v>16199.210000000005</v>
      </c>
      <c r="H5" s="323"/>
      <c r="J5" s="342"/>
      <c r="K5" s="342"/>
    </row>
    <row r="6" spans="1:11" s="5" customFormat="1" ht="27" customHeight="1">
      <c r="A6" s="6"/>
      <c r="B6" s="315" t="s">
        <v>965</v>
      </c>
      <c r="C6" s="10"/>
      <c r="D6" s="10">
        <f>ROUND(D5*10000/C5,-1)</f>
        <v>5010</v>
      </c>
      <c r="E6" s="10">
        <f>ROUND(E5*10000/C5,-1)</f>
        <v>4270</v>
      </c>
      <c r="F6" s="10" t="e">
        <f>ROUND(F5*10000/C5,-1)</f>
        <v>#REF!</v>
      </c>
      <c r="G6" s="314"/>
      <c r="H6" s="323"/>
      <c r="J6" s="342"/>
      <c r="K6" s="342"/>
    </row>
    <row r="7" spans="1:11" s="5" customFormat="1" ht="27" customHeight="1">
      <c r="A7" s="6">
        <v>3</v>
      </c>
      <c r="B7" s="313" t="s">
        <v>927</v>
      </c>
      <c r="C7" s="314">
        <f>'一期已售（A.B.C.D区） (2)'!E48</f>
        <v>12421.69</v>
      </c>
      <c r="D7" s="314">
        <f>'一期已售（A.B.C.D区） (2)'!H48</f>
        <v>6099.079999999998</v>
      </c>
      <c r="E7" s="314">
        <f>'一期已售（A.B.C.D区） (2)'!I48</f>
        <v>5044.629999999999</v>
      </c>
      <c r="F7" s="314" t="e">
        <f>'一期已售（A.B.C.D区） (2)'!#REF!</f>
        <v>#REF!</v>
      </c>
      <c r="G7" s="314">
        <f>'一期已售（A.B.C.D区） (2)'!L48</f>
        <v>5847.740000000003</v>
      </c>
      <c r="H7" s="323"/>
      <c r="J7" s="342"/>
      <c r="K7" s="342"/>
    </row>
    <row r="8" spans="1:11" s="5" customFormat="1" ht="27" customHeight="1">
      <c r="A8" s="6">
        <v>4</v>
      </c>
      <c r="B8" s="313" t="s">
        <v>928</v>
      </c>
      <c r="C8" s="314">
        <f>'一期未售（A.B.C.D区）'!E60</f>
        <v>20439.70999999998</v>
      </c>
      <c r="D8" s="314">
        <f>'一期未售（A.B.C.D区）'!H60</f>
        <v>10359.480000000001</v>
      </c>
      <c r="E8" s="314">
        <f>'一期未售（A.B.C.D区）'!I60</f>
        <v>8971.77</v>
      </c>
      <c r="F8" s="314" t="e">
        <f>'一期未售（A.B.C.D区）'!#REF!</f>
        <v>#REF!</v>
      </c>
      <c r="G8" s="314">
        <f>'一期未售（A.B.C.D区）'!L60</f>
        <v>10351.470000000001</v>
      </c>
      <c r="H8" s="323"/>
      <c r="J8" s="342"/>
      <c r="K8" s="342"/>
    </row>
    <row r="9" spans="1:11" s="5" customFormat="1" ht="27" customHeight="1">
      <c r="A9" s="6">
        <v>5</v>
      </c>
      <c r="B9" s="315" t="s">
        <v>941</v>
      </c>
      <c r="C9" s="10">
        <f>C11+C12</f>
        <v>11551.359999999997</v>
      </c>
      <c r="D9" s="10">
        <f>D11+D12</f>
        <v>2963.1999999999985</v>
      </c>
      <c r="E9" s="10">
        <f>E11+E12</f>
        <v>3273.9700000000007</v>
      </c>
      <c r="F9" s="10" t="e">
        <f>F11+F12</f>
        <v>#REF!</v>
      </c>
      <c r="G9" s="314" t="e">
        <f>G11+G12</f>
        <v>#REF!</v>
      </c>
      <c r="H9" s="323"/>
      <c r="J9" s="342"/>
      <c r="K9" s="342"/>
    </row>
    <row r="10" spans="1:11" s="5" customFormat="1" ht="27" customHeight="1">
      <c r="A10" s="6"/>
      <c r="B10" s="315" t="s">
        <v>965</v>
      </c>
      <c r="C10" s="10"/>
      <c r="D10" s="10">
        <f>ROUND(D9*10000/C9,-1)</f>
        <v>2570</v>
      </c>
      <c r="E10" s="10">
        <f>ROUND(E9*10000/C9,-1)</f>
        <v>2830</v>
      </c>
      <c r="F10" s="10" t="e">
        <f>ROUND(F9*10000/C9,-1)</f>
        <v>#REF!</v>
      </c>
      <c r="G10" s="314"/>
      <c r="H10" s="323"/>
      <c r="J10" s="342"/>
      <c r="K10" s="342"/>
    </row>
    <row r="11" spans="1:11" s="5" customFormat="1" ht="27" customHeight="1">
      <c r="A11" s="6">
        <v>6</v>
      </c>
      <c r="B11" s="313" t="s">
        <v>927</v>
      </c>
      <c r="C11" s="314">
        <f>'二期已售（1.2.4.5栋） (2)'!E27</f>
        <v>2208.9499999999994</v>
      </c>
      <c r="D11" s="314">
        <f>'二期已售（1.2.4.5栋） (2)'!I27</f>
        <v>543.7099999999999</v>
      </c>
      <c r="E11" s="314">
        <f>'二期已售（1.2.4.5栋） (2)'!J27</f>
        <v>648.3600000000001</v>
      </c>
      <c r="F11" s="314" t="e">
        <f>'二期已售（1.2.4.5栋） (2)'!#REF!</f>
        <v>#REF!</v>
      </c>
      <c r="G11" s="314" t="e">
        <f>'二期已售（1.2.4.5栋） (2)'!#REF!</f>
        <v>#REF!</v>
      </c>
      <c r="H11" s="323"/>
      <c r="J11" s="342"/>
      <c r="K11" s="342"/>
    </row>
    <row r="12" spans="1:11" s="5" customFormat="1" ht="27" customHeight="1">
      <c r="A12" s="6">
        <v>7</v>
      </c>
      <c r="B12" s="313" t="s">
        <v>928</v>
      </c>
      <c r="C12" s="314">
        <f>'二期未售（1.2.4.5栋）'!E86</f>
        <v>9342.409999999998</v>
      </c>
      <c r="D12" s="314">
        <f>'二期未售（1.2.4.5栋）'!I86</f>
        <v>2419.4899999999984</v>
      </c>
      <c r="E12" s="314">
        <f>'二期未售（1.2.4.5栋）'!J86</f>
        <v>2625.6100000000006</v>
      </c>
      <c r="F12" s="314" t="e">
        <f>'二期未售（1.2.4.5栋）'!#REF!</f>
        <v>#REF!</v>
      </c>
      <c r="G12" s="314">
        <f>'二期未售（1.2.4.5栋）'!M86</f>
        <v>2929.91</v>
      </c>
      <c r="H12" s="323"/>
      <c r="J12" s="342"/>
      <c r="K12" s="342"/>
    </row>
    <row r="13" spans="1:11" s="5" customFormat="1" ht="27" customHeight="1">
      <c r="A13" s="6">
        <v>8</v>
      </c>
      <c r="B13" s="313" t="s">
        <v>920</v>
      </c>
      <c r="C13" s="314">
        <f>'二期在建工程'!C15</f>
        <v>45200.6</v>
      </c>
      <c r="D13" s="314" t="s">
        <v>98</v>
      </c>
      <c r="E13" s="314">
        <f>'二期在建工程'!E15</f>
        <v>7088.13</v>
      </c>
      <c r="F13" s="314">
        <f>'二期在建工程'!E15</f>
        <v>7088.13</v>
      </c>
      <c r="G13" s="314">
        <f>'二期在建工程'!G15</f>
        <v>4861.6</v>
      </c>
      <c r="H13" s="323" t="s">
        <v>954</v>
      </c>
      <c r="J13" s="342"/>
      <c r="K13" s="342"/>
    </row>
    <row r="14" spans="1:11" s="5" customFormat="1" ht="27" customHeight="1">
      <c r="A14" s="6">
        <v>9</v>
      </c>
      <c r="B14" s="313" t="s">
        <v>923</v>
      </c>
      <c r="C14" s="314">
        <f>'土地'!H12</f>
        <v>185281.2</v>
      </c>
      <c r="D14" s="314">
        <f>'土地'!J12</f>
        <v>46606.84</v>
      </c>
      <c r="E14" s="314" t="s">
        <v>98</v>
      </c>
      <c r="F14" s="314">
        <f>'土地'!J12</f>
        <v>46606.84</v>
      </c>
      <c r="G14" s="314">
        <f>'土地'!L12</f>
        <v>32665.809999999998</v>
      </c>
      <c r="H14" s="323"/>
      <c r="J14" s="342"/>
      <c r="K14" s="342"/>
    </row>
    <row r="15" spans="1:11" s="9" customFormat="1" ht="19.5" customHeight="1">
      <c r="A15" s="8"/>
      <c r="B15" s="315" t="s">
        <v>246</v>
      </c>
      <c r="C15" s="10">
        <f>SUM(C4:C14)-C5-C9</f>
        <v>279075.50000000006</v>
      </c>
      <c r="D15" s="10">
        <f>SUM(D4:D14)-D5-D9</f>
        <v>73608.59999999999</v>
      </c>
      <c r="E15" s="10">
        <f>SUM(E4:E14)-E5-E9</f>
        <v>31478.499999999993</v>
      </c>
      <c r="F15" s="10" t="e">
        <f>F4+F5+F9+F13+F14</f>
        <v>#REF!</v>
      </c>
      <c r="G15" s="10" t="e">
        <f>SUM(G4:G14)-G5-G9</f>
        <v>#REF!</v>
      </c>
      <c r="H15" s="311"/>
      <c r="J15" s="342"/>
      <c r="K15" s="342"/>
    </row>
    <row r="16" spans="1:11" s="5" customFormat="1" ht="27" customHeight="1">
      <c r="A16" s="6">
        <v>10</v>
      </c>
      <c r="B16" s="313" t="s">
        <v>924</v>
      </c>
      <c r="C16" s="319" t="s">
        <v>952</v>
      </c>
      <c r="D16" s="314" t="s">
        <v>98</v>
      </c>
      <c r="E16" s="314">
        <f>'租赁地上的资产'!E9</f>
        <v>16760</v>
      </c>
      <c r="F16" s="314">
        <f>'租赁地上的资产'!E9</f>
        <v>16760</v>
      </c>
      <c r="G16" s="316">
        <v>0</v>
      </c>
      <c r="H16" s="323"/>
      <c r="J16" s="342"/>
      <c r="K16" s="342"/>
    </row>
    <row r="17" spans="1:11" s="9" customFormat="1" ht="20.25" customHeight="1">
      <c r="A17" s="8"/>
      <c r="B17" s="315" t="s">
        <v>246</v>
      </c>
      <c r="C17" s="317" t="str">
        <f>C16</f>
        <v>13,196.00/193,416.00</v>
      </c>
      <c r="D17" s="10" t="s">
        <v>98</v>
      </c>
      <c r="E17" s="10">
        <f>E16</f>
        <v>16760</v>
      </c>
      <c r="F17" s="10">
        <f>F16</f>
        <v>16760</v>
      </c>
      <c r="G17" s="318">
        <f>G16</f>
        <v>0</v>
      </c>
      <c r="H17" s="311"/>
      <c r="J17" s="342"/>
      <c r="K17" s="342"/>
    </row>
    <row r="18" spans="1:11" s="9" customFormat="1" ht="21.75" customHeight="1">
      <c r="A18" s="381" t="s">
        <v>97</v>
      </c>
      <c r="B18" s="381"/>
      <c r="C18" s="10"/>
      <c r="D18" s="10"/>
      <c r="E18" s="10"/>
      <c r="F18" s="10" t="e">
        <f>F15+F16</f>
        <v>#REF!</v>
      </c>
      <c r="G18" s="10" t="e">
        <f>G15+G17</f>
        <v>#REF!</v>
      </c>
      <c r="H18" s="311"/>
      <c r="J18" s="342"/>
      <c r="K18" s="342"/>
    </row>
    <row r="19" ht="14.25">
      <c r="A19" s="67"/>
    </row>
    <row r="20" spans="3:8" ht="14.25">
      <c r="C20" s="382" t="s">
        <v>938</v>
      </c>
      <c r="D20" s="382"/>
      <c r="E20" s="382"/>
      <c r="F20" s="382"/>
      <c r="G20" s="382"/>
      <c r="H20" s="382"/>
    </row>
    <row r="21" spans="3:8" ht="14.25">
      <c r="C21" s="382" t="s">
        <v>964</v>
      </c>
      <c r="D21" s="382"/>
      <c r="E21" s="382"/>
      <c r="F21" s="382"/>
      <c r="G21" s="382"/>
      <c r="H21" s="382"/>
    </row>
    <row r="23" spans="6:8" ht="14.25">
      <c r="F23" s="4">
        <v>108937.97</v>
      </c>
      <c r="H23" s="341" t="s">
        <v>958</v>
      </c>
    </row>
    <row r="24" spans="6:8" ht="14.25">
      <c r="F24" s="4" t="e">
        <f>F18-F23</f>
        <v>#REF!</v>
      </c>
      <c r="H24" s="341" t="s">
        <v>959</v>
      </c>
    </row>
    <row r="25" spans="5:6" ht="14.25">
      <c r="E25" s="343" t="s">
        <v>966</v>
      </c>
      <c r="F25" s="344">
        <v>80731.82</v>
      </c>
    </row>
    <row r="26" spans="5:6" ht="14.25">
      <c r="E26" s="345"/>
      <c r="F26" s="346" t="e">
        <f>F25+F18</f>
        <v>#REF!</v>
      </c>
    </row>
    <row r="27" ht="14.25">
      <c r="F27" s="4">
        <v>80727.7</v>
      </c>
    </row>
    <row r="28" ht="14.25">
      <c r="F28" s="4">
        <f>F25-F27</f>
        <v>4.120000000009895</v>
      </c>
    </row>
    <row r="29" ht="14.25">
      <c r="F29" s="4" t="e">
        <f>F24+F28</f>
        <v>#REF!</v>
      </c>
    </row>
  </sheetData>
  <sheetProtection/>
  <mergeCells count="4">
    <mergeCell ref="A1:H1"/>
    <mergeCell ref="A18:B18"/>
    <mergeCell ref="C20:H20"/>
    <mergeCell ref="C21:H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60" zoomScalePageLayoutView="0" workbookViewId="0" topLeftCell="A1">
      <selection activeCell="P9" sqref="P9"/>
    </sheetView>
  </sheetViews>
  <sheetFormatPr defaultColWidth="9.00390625" defaultRowHeight="14.25"/>
  <cols>
    <col min="1" max="1" width="9.00390625" style="5" customWidth="1"/>
    <col min="2" max="2" width="15.625" style="5" customWidth="1"/>
    <col min="3" max="3" width="15.625" style="11" customWidth="1"/>
    <col min="4" max="4" width="18.125" style="11" customWidth="1"/>
    <col min="5" max="5" width="15.625" style="5" customWidth="1"/>
    <col min="6" max="6" width="14.375" style="66" hidden="1" customWidth="1"/>
    <col min="7" max="7" width="37.25390625" style="5" customWidth="1"/>
    <col min="8" max="16384" width="9.00390625" style="5" customWidth="1"/>
  </cols>
  <sheetData>
    <row r="1" spans="1:7" s="9" customFormat="1" ht="34.5" customHeight="1">
      <c r="A1" s="436" t="s">
        <v>926</v>
      </c>
      <c r="B1" s="436"/>
      <c r="C1" s="436"/>
      <c r="D1" s="436"/>
      <c r="E1" s="436"/>
      <c r="F1" s="436"/>
      <c r="G1" s="436"/>
    </row>
    <row r="2" spans="1:7" s="9" customFormat="1" ht="14.25" customHeight="1">
      <c r="A2" s="285"/>
      <c r="B2" s="286"/>
      <c r="C2" s="286"/>
      <c r="D2" s="286"/>
      <c r="E2" s="286"/>
      <c r="F2" s="286"/>
      <c r="G2" s="286"/>
    </row>
    <row r="3" spans="1:7" ht="20.25" customHeight="1">
      <c r="A3" s="371" t="str">
        <f>'汇总表'!A3</f>
        <v>估价委托人：重庆巴月庄实业有限公司破产管理人</v>
      </c>
      <c r="B3" s="370"/>
      <c r="C3" s="370"/>
      <c r="D3" s="370"/>
      <c r="E3" s="372" t="str">
        <f>'汇总表'!E3</f>
        <v>价值时点：2019年4月1日</v>
      </c>
      <c r="F3" s="370"/>
      <c r="G3" s="372" t="str">
        <f>'汇总表'!G3</f>
        <v>币种：人民币</v>
      </c>
    </row>
    <row r="4" spans="1:7" s="9" customFormat="1" ht="23.25" customHeight="1">
      <c r="A4" s="381" t="s">
        <v>0</v>
      </c>
      <c r="B4" s="381" t="s">
        <v>540</v>
      </c>
      <c r="C4" s="443" t="s">
        <v>582</v>
      </c>
      <c r="D4" s="438" t="s">
        <v>584</v>
      </c>
      <c r="E4" s="8" t="s">
        <v>951</v>
      </c>
      <c r="F4" s="57" t="s">
        <v>939</v>
      </c>
      <c r="G4" s="381" t="s">
        <v>103</v>
      </c>
    </row>
    <row r="5" spans="1:7" s="9" customFormat="1" ht="24" customHeight="1">
      <c r="A5" s="381"/>
      <c r="B5" s="381"/>
      <c r="C5" s="444"/>
      <c r="D5" s="443"/>
      <c r="E5" s="8" t="s">
        <v>105</v>
      </c>
      <c r="F5" s="57" t="s">
        <v>105</v>
      </c>
      <c r="G5" s="381"/>
    </row>
    <row r="6" spans="1:7" ht="49.5" customHeight="1">
      <c r="A6" s="6">
        <v>1</v>
      </c>
      <c r="B6" s="18" t="s">
        <v>585</v>
      </c>
      <c r="C6" s="19">
        <v>2161</v>
      </c>
      <c r="D6" s="19">
        <v>96511</v>
      </c>
      <c r="E6" s="289">
        <v>5720</v>
      </c>
      <c r="F6" s="64">
        <v>0</v>
      </c>
      <c r="G6" s="7" t="s">
        <v>943</v>
      </c>
    </row>
    <row r="7" spans="1:7" ht="49.5" customHeight="1">
      <c r="A7" s="6">
        <v>2</v>
      </c>
      <c r="B7" s="3" t="s">
        <v>553</v>
      </c>
      <c r="C7" s="19">
        <v>9613</v>
      </c>
      <c r="D7" s="19">
        <v>82581</v>
      </c>
      <c r="E7" s="289">
        <v>3650</v>
      </c>
      <c r="F7" s="64">
        <v>0</v>
      </c>
      <c r="G7" s="20" t="s">
        <v>586</v>
      </c>
    </row>
    <row r="8" spans="1:7" ht="49.5" customHeight="1">
      <c r="A8" s="6">
        <v>3</v>
      </c>
      <c r="B8" s="3" t="s">
        <v>554</v>
      </c>
      <c r="C8" s="19">
        <v>1422</v>
      </c>
      <c r="D8" s="19">
        <v>14324</v>
      </c>
      <c r="E8" s="289">
        <v>7390</v>
      </c>
      <c r="F8" s="64">
        <v>0</v>
      </c>
      <c r="G8" s="20" t="s">
        <v>587</v>
      </c>
    </row>
    <row r="9" spans="1:7" s="9" customFormat="1" ht="27" customHeight="1">
      <c r="A9" s="381" t="s">
        <v>97</v>
      </c>
      <c r="B9" s="381"/>
      <c r="C9" s="10">
        <f>SUM(C6:C8)</f>
        <v>13196</v>
      </c>
      <c r="D9" s="10">
        <f>SUM(D6:D8)</f>
        <v>193416</v>
      </c>
      <c r="E9" s="56">
        <f>SUM(E6:E8)</f>
        <v>16760</v>
      </c>
      <c r="F9" s="65">
        <f>SUM(F6:F8)</f>
        <v>0</v>
      </c>
      <c r="G9" s="8"/>
    </row>
    <row r="10" ht="21" customHeight="1"/>
    <row r="11" ht="21" customHeight="1">
      <c r="G11" s="297" t="str">
        <f>'汇总表'!G19</f>
        <v>重庆普华房地产土地资产评估有限公司</v>
      </c>
    </row>
    <row r="12" ht="21" customHeight="1">
      <c r="G12" s="297" t="str">
        <f>'汇总表'!G20</f>
        <v>二〇一九年五月三十日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/>
  <mergeCells count="7">
    <mergeCell ref="A9:B9"/>
    <mergeCell ref="A1:G1"/>
    <mergeCell ref="A4:A5"/>
    <mergeCell ref="B4:B5"/>
    <mergeCell ref="C4:C5"/>
    <mergeCell ref="G4:G5"/>
    <mergeCell ref="D4:D5"/>
  </mergeCells>
  <printOptions horizontalCentered="1"/>
  <pageMargins left="0.7480314960629921" right="0.7480314960629921" top="0.4724409448818898" bottom="0.5118110236220472" header="0.5118110236220472" footer="0.5118110236220472"/>
  <pageSetup horizontalDpi="600" verticalDpi="600" orientation="landscape" paperSize="9" r:id="rId1"/>
  <headerFooter alignWithMargins="0">
    <oddFooter>&amp;C第&amp;P页，共&amp;N页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Q32" sqref="Q32"/>
    </sheetView>
  </sheetViews>
  <sheetFormatPr defaultColWidth="9.00390625" defaultRowHeight="14.25"/>
  <cols>
    <col min="2" max="2" width="14.125" style="0" customWidth="1"/>
    <col min="3" max="3" width="14.00390625" style="0" customWidth="1"/>
    <col min="4" max="4" width="30.375" style="0" customWidth="1"/>
    <col min="7" max="7" width="10.625" style="0" hidden="1" customWidth="1"/>
    <col min="8" max="8" width="10.875" style="0" hidden="1" customWidth="1"/>
    <col min="9" max="10" width="0" style="0" hidden="1" customWidth="1"/>
    <col min="11" max="11" width="12.125" style="0" hidden="1" customWidth="1"/>
    <col min="12" max="12" width="0" style="0" hidden="1" customWidth="1"/>
    <col min="13" max="13" width="11.375" style="0" customWidth="1"/>
    <col min="14" max="16" width="0" style="0" hidden="1" customWidth="1"/>
  </cols>
  <sheetData>
    <row r="1" spans="1:16" ht="25.5">
      <c r="A1" s="445" t="s">
        <v>595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69"/>
      <c r="O1" s="69"/>
      <c r="P1" s="68"/>
    </row>
    <row r="2" spans="1:16" s="97" customFormat="1" ht="14.25">
      <c r="A2" s="446" t="s">
        <v>106</v>
      </c>
      <c r="B2" s="450" t="s">
        <v>597</v>
      </c>
      <c r="C2" s="450" t="s">
        <v>598</v>
      </c>
      <c r="D2" s="450" t="s">
        <v>599</v>
      </c>
      <c r="E2" s="450" t="s">
        <v>600</v>
      </c>
      <c r="F2" s="452" t="s">
        <v>601</v>
      </c>
      <c r="G2" s="455" t="s">
        <v>602</v>
      </c>
      <c r="H2" s="456"/>
      <c r="I2" s="455" t="s">
        <v>603</v>
      </c>
      <c r="J2" s="456"/>
      <c r="K2" s="455" t="s">
        <v>604</v>
      </c>
      <c r="L2" s="457"/>
      <c r="M2" s="456"/>
      <c r="N2" s="446" t="s">
        <v>605</v>
      </c>
      <c r="O2" s="448" t="s">
        <v>108</v>
      </c>
      <c r="P2" s="454" t="s">
        <v>606</v>
      </c>
    </row>
    <row r="3" spans="1:16" s="97" customFormat="1" ht="14.25">
      <c r="A3" s="447"/>
      <c r="B3" s="451"/>
      <c r="C3" s="451"/>
      <c r="D3" s="451"/>
      <c r="E3" s="451"/>
      <c r="F3" s="453"/>
      <c r="G3" s="98" t="s">
        <v>607</v>
      </c>
      <c r="H3" s="98" t="s">
        <v>608</v>
      </c>
      <c r="I3" s="98" t="s">
        <v>607</v>
      </c>
      <c r="J3" s="98" t="s">
        <v>608</v>
      </c>
      <c r="K3" s="98" t="s">
        <v>607</v>
      </c>
      <c r="L3" s="98" t="s">
        <v>609</v>
      </c>
      <c r="M3" s="98" t="s">
        <v>608</v>
      </c>
      <c r="N3" s="447"/>
      <c r="O3" s="449"/>
      <c r="P3" s="454"/>
    </row>
    <row r="4" spans="1:16" ht="14.25">
      <c r="A4" s="70">
        <v>1</v>
      </c>
      <c r="B4" s="71" t="s">
        <v>610</v>
      </c>
      <c r="C4" s="78" t="s">
        <v>611</v>
      </c>
      <c r="D4" s="72" t="s">
        <v>612</v>
      </c>
      <c r="E4" s="77" t="s">
        <v>613</v>
      </c>
      <c r="F4" s="79">
        <v>1</v>
      </c>
      <c r="G4" s="74">
        <v>120000</v>
      </c>
      <c r="H4" s="74">
        <v>28800</v>
      </c>
      <c r="I4" s="74"/>
      <c r="J4" s="74"/>
      <c r="K4" s="74">
        <v>113600</v>
      </c>
      <c r="L4" s="76">
        <v>0.55</v>
      </c>
      <c r="M4" s="74">
        <v>62480</v>
      </c>
      <c r="N4" s="75">
        <v>116.9444</v>
      </c>
      <c r="O4" s="73"/>
      <c r="P4" s="82"/>
    </row>
    <row r="5" spans="1:16" ht="14.25">
      <c r="A5" s="70">
        <v>2</v>
      </c>
      <c r="B5" s="73" t="s">
        <v>614</v>
      </c>
      <c r="C5" s="78" t="s">
        <v>615</v>
      </c>
      <c r="D5" s="72" t="s">
        <v>612</v>
      </c>
      <c r="E5" s="77" t="s">
        <v>613</v>
      </c>
      <c r="F5" s="79">
        <v>0</v>
      </c>
      <c r="G5" s="74">
        <v>6200</v>
      </c>
      <c r="H5" s="74">
        <v>1782.5</v>
      </c>
      <c r="I5" s="74"/>
      <c r="J5" s="74"/>
      <c r="K5" s="74">
        <v>0</v>
      </c>
      <c r="L5" s="81">
        <v>0</v>
      </c>
      <c r="M5" s="74">
        <v>0</v>
      </c>
      <c r="N5" s="75">
        <v>-100</v>
      </c>
      <c r="O5" s="73"/>
      <c r="P5" s="82"/>
    </row>
    <row r="6" spans="1:16" ht="14.25">
      <c r="A6" s="70">
        <v>3</v>
      </c>
      <c r="B6" s="73" t="s">
        <v>616</v>
      </c>
      <c r="C6" s="78" t="s">
        <v>617</v>
      </c>
      <c r="D6" s="72" t="s">
        <v>618</v>
      </c>
      <c r="E6" s="77" t="s">
        <v>613</v>
      </c>
      <c r="F6" s="79">
        <v>1</v>
      </c>
      <c r="G6" s="74">
        <v>3950</v>
      </c>
      <c r="H6" s="74">
        <v>1198.166666666667</v>
      </c>
      <c r="I6" s="74"/>
      <c r="J6" s="74"/>
      <c r="K6" s="74">
        <v>2800</v>
      </c>
      <c r="L6" s="76">
        <v>0.55</v>
      </c>
      <c r="M6" s="74">
        <v>1540</v>
      </c>
      <c r="N6" s="75">
        <v>28.5297</v>
      </c>
      <c r="O6" s="73"/>
      <c r="P6" s="82"/>
    </row>
    <row r="7" spans="1:16" ht="14.25">
      <c r="A7" s="70">
        <v>4</v>
      </c>
      <c r="B7" s="73" t="s">
        <v>616</v>
      </c>
      <c r="C7" s="78" t="s">
        <v>617</v>
      </c>
      <c r="D7" s="72" t="s">
        <v>618</v>
      </c>
      <c r="E7" s="77" t="s">
        <v>613</v>
      </c>
      <c r="F7" s="79">
        <v>1</v>
      </c>
      <c r="G7" s="74">
        <v>3950</v>
      </c>
      <c r="H7" s="74">
        <v>1198.166666666667</v>
      </c>
      <c r="I7" s="74"/>
      <c r="J7" s="74"/>
      <c r="K7" s="74">
        <v>2800</v>
      </c>
      <c r="L7" s="76">
        <v>0.55</v>
      </c>
      <c r="M7" s="74">
        <v>1540</v>
      </c>
      <c r="N7" s="75">
        <v>28.5297</v>
      </c>
      <c r="O7" s="73"/>
      <c r="P7" s="82"/>
    </row>
    <row r="8" spans="1:16" ht="14.25">
      <c r="A8" s="70">
        <v>5</v>
      </c>
      <c r="B8" s="73" t="s">
        <v>616</v>
      </c>
      <c r="C8" s="78" t="s">
        <v>617</v>
      </c>
      <c r="D8" s="72" t="s">
        <v>618</v>
      </c>
      <c r="E8" s="77" t="s">
        <v>613</v>
      </c>
      <c r="F8" s="79">
        <v>1</v>
      </c>
      <c r="G8" s="74">
        <v>3950</v>
      </c>
      <c r="H8" s="74">
        <v>1198.166666666667</v>
      </c>
      <c r="I8" s="74"/>
      <c r="J8" s="74"/>
      <c r="K8" s="74">
        <v>2800</v>
      </c>
      <c r="L8" s="76">
        <v>0.55</v>
      </c>
      <c r="M8" s="74">
        <v>1540</v>
      </c>
      <c r="N8" s="75">
        <v>28.5297</v>
      </c>
      <c r="O8" s="73"/>
      <c r="P8" s="82"/>
    </row>
    <row r="9" spans="1:16" ht="22.5">
      <c r="A9" s="70">
        <v>6</v>
      </c>
      <c r="B9" s="73" t="s">
        <v>619</v>
      </c>
      <c r="C9" s="78" t="s">
        <v>620</v>
      </c>
      <c r="D9" s="72" t="s">
        <v>621</v>
      </c>
      <c r="E9" s="77" t="s">
        <v>613</v>
      </c>
      <c r="F9" s="79">
        <v>1</v>
      </c>
      <c r="G9" s="74">
        <v>224000</v>
      </c>
      <c r="H9" s="74">
        <v>78586.66666666669</v>
      </c>
      <c r="I9" s="74"/>
      <c r="J9" s="74"/>
      <c r="K9" s="74">
        <v>186000</v>
      </c>
      <c r="L9" s="76">
        <v>0.6</v>
      </c>
      <c r="M9" s="74">
        <v>111600</v>
      </c>
      <c r="N9" s="75">
        <v>42.0088</v>
      </c>
      <c r="O9" s="73"/>
      <c r="P9" s="82"/>
    </row>
    <row r="10" spans="1:16" ht="14.25">
      <c r="A10" s="70">
        <v>7</v>
      </c>
      <c r="B10" s="73" t="s">
        <v>622</v>
      </c>
      <c r="C10" s="78" t="s">
        <v>623</v>
      </c>
      <c r="D10" s="72" t="s">
        <v>621</v>
      </c>
      <c r="E10" s="77" t="s">
        <v>613</v>
      </c>
      <c r="F10" s="79">
        <v>0</v>
      </c>
      <c r="G10" s="74">
        <v>4000</v>
      </c>
      <c r="H10" s="74">
        <v>1403.333333333333</v>
      </c>
      <c r="I10" s="74"/>
      <c r="J10" s="74"/>
      <c r="K10" s="74">
        <v>0</v>
      </c>
      <c r="L10" s="81">
        <v>0</v>
      </c>
      <c r="M10" s="74">
        <v>0</v>
      </c>
      <c r="N10" s="75">
        <v>-100</v>
      </c>
      <c r="O10" s="73"/>
      <c r="P10" s="82"/>
    </row>
    <row r="11" spans="1:16" ht="14.25">
      <c r="A11" s="70">
        <v>8</v>
      </c>
      <c r="B11" s="73" t="s">
        <v>624</v>
      </c>
      <c r="C11" s="78" t="s">
        <v>625</v>
      </c>
      <c r="D11" s="72" t="s">
        <v>621</v>
      </c>
      <c r="E11" s="77" t="s">
        <v>613</v>
      </c>
      <c r="F11" s="79">
        <v>1</v>
      </c>
      <c r="G11" s="74">
        <v>51000</v>
      </c>
      <c r="H11" s="74">
        <v>17892.5</v>
      </c>
      <c r="I11" s="74"/>
      <c r="J11" s="74"/>
      <c r="K11" s="74">
        <v>42500</v>
      </c>
      <c r="L11" s="76">
        <v>0.6</v>
      </c>
      <c r="M11" s="74">
        <v>25500</v>
      </c>
      <c r="N11" s="75">
        <v>42.5178</v>
      </c>
      <c r="O11" s="73"/>
      <c r="P11" s="82"/>
    </row>
    <row r="12" spans="1:16" ht="14.25">
      <c r="A12" s="70">
        <v>9</v>
      </c>
      <c r="B12" s="73" t="s">
        <v>626</v>
      </c>
      <c r="C12" s="78" t="s">
        <v>627</v>
      </c>
      <c r="D12" s="72" t="s">
        <v>628</v>
      </c>
      <c r="E12" s="77" t="s">
        <v>613</v>
      </c>
      <c r="F12" s="79">
        <v>1</v>
      </c>
      <c r="G12" s="74">
        <v>43000</v>
      </c>
      <c r="H12" s="74">
        <v>17809.166666666664</v>
      </c>
      <c r="I12" s="74"/>
      <c r="J12" s="74"/>
      <c r="K12" s="74">
        <v>40000</v>
      </c>
      <c r="L12" s="76">
        <v>0.6</v>
      </c>
      <c r="M12" s="74">
        <v>24000</v>
      </c>
      <c r="N12" s="75">
        <v>34.7621</v>
      </c>
      <c r="O12" s="73"/>
      <c r="P12" s="82"/>
    </row>
    <row r="13" spans="1:16" ht="67.5">
      <c r="A13" s="70">
        <v>10</v>
      </c>
      <c r="B13" s="73" t="s">
        <v>629</v>
      </c>
      <c r="C13" s="78" t="s">
        <v>630</v>
      </c>
      <c r="D13" s="72" t="s">
        <v>618</v>
      </c>
      <c r="E13" s="77" t="s">
        <v>613</v>
      </c>
      <c r="F13" s="79">
        <v>2</v>
      </c>
      <c r="G13" s="74">
        <v>2320</v>
      </c>
      <c r="H13" s="74">
        <v>997.6</v>
      </c>
      <c r="I13" s="74"/>
      <c r="J13" s="74"/>
      <c r="K13" s="74">
        <v>2150</v>
      </c>
      <c r="L13" s="76">
        <v>0.6</v>
      </c>
      <c r="M13" s="74">
        <v>1290</v>
      </c>
      <c r="N13" s="75">
        <v>29.3103</v>
      </c>
      <c r="O13" s="73"/>
      <c r="P13" s="82"/>
    </row>
    <row r="14" spans="1:16" ht="45">
      <c r="A14" s="70">
        <v>11</v>
      </c>
      <c r="B14" s="73" t="s">
        <v>631</v>
      </c>
      <c r="C14" s="78" t="s">
        <v>632</v>
      </c>
      <c r="D14" s="72" t="s">
        <v>618</v>
      </c>
      <c r="E14" s="77" t="s">
        <v>633</v>
      </c>
      <c r="F14" s="79">
        <v>1</v>
      </c>
      <c r="G14" s="74">
        <v>1850</v>
      </c>
      <c r="H14" s="74">
        <v>795.5</v>
      </c>
      <c r="I14" s="74"/>
      <c r="J14" s="74"/>
      <c r="K14" s="74">
        <v>1570</v>
      </c>
      <c r="L14" s="76">
        <v>0.6</v>
      </c>
      <c r="M14" s="74">
        <v>942</v>
      </c>
      <c r="N14" s="75">
        <v>18.4161</v>
      </c>
      <c r="O14" s="73"/>
      <c r="P14" s="82"/>
    </row>
    <row r="15" spans="1:16" ht="33.75">
      <c r="A15" s="70">
        <v>12</v>
      </c>
      <c r="B15" s="73" t="s">
        <v>634</v>
      </c>
      <c r="C15" s="78" t="s">
        <v>635</v>
      </c>
      <c r="D15" s="72" t="s">
        <v>621</v>
      </c>
      <c r="E15" s="77" t="s">
        <v>613</v>
      </c>
      <c r="F15" s="79">
        <v>1</v>
      </c>
      <c r="G15" s="74">
        <v>54000</v>
      </c>
      <c r="H15" s="74">
        <v>24930</v>
      </c>
      <c r="I15" s="74"/>
      <c r="J15" s="74"/>
      <c r="K15" s="74">
        <v>45200</v>
      </c>
      <c r="L15" s="76">
        <v>0.6</v>
      </c>
      <c r="M15" s="74">
        <v>27120</v>
      </c>
      <c r="N15" s="75">
        <v>8.7846</v>
      </c>
      <c r="O15" s="73"/>
      <c r="P15" s="82"/>
    </row>
    <row r="16" spans="1:16" ht="56.25">
      <c r="A16" s="70">
        <v>13</v>
      </c>
      <c r="B16" s="73" t="s">
        <v>636</v>
      </c>
      <c r="C16" s="78" t="s">
        <v>637</v>
      </c>
      <c r="D16" s="72" t="s">
        <v>621</v>
      </c>
      <c r="E16" s="77" t="s">
        <v>613</v>
      </c>
      <c r="F16" s="79">
        <v>1</v>
      </c>
      <c r="G16" s="74">
        <v>69000</v>
      </c>
      <c r="H16" s="74">
        <v>31855</v>
      </c>
      <c r="I16" s="74"/>
      <c r="J16" s="74"/>
      <c r="K16" s="74">
        <v>64250</v>
      </c>
      <c r="L16" s="76">
        <v>0.6</v>
      </c>
      <c r="M16" s="74">
        <v>38550</v>
      </c>
      <c r="N16" s="75">
        <v>21.0171</v>
      </c>
      <c r="O16" s="73"/>
      <c r="P16" s="82"/>
    </row>
    <row r="17" spans="1:16" ht="45">
      <c r="A17" s="70">
        <v>14</v>
      </c>
      <c r="B17" s="73" t="s">
        <v>638</v>
      </c>
      <c r="C17" s="78" t="s">
        <v>639</v>
      </c>
      <c r="D17" s="72" t="s">
        <v>621</v>
      </c>
      <c r="E17" s="77" t="s">
        <v>613</v>
      </c>
      <c r="F17" s="79">
        <v>1</v>
      </c>
      <c r="G17" s="74">
        <v>210000</v>
      </c>
      <c r="H17" s="74">
        <v>96950</v>
      </c>
      <c r="I17" s="74"/>
      <c r="J17" s="74"/>
      <c r="K17" s="74">
        <v>196600</v>
      </c>
      <c r="L17" s="76">
        <v>0.6</v>
      </c>
      <c r="M17" s="74">
        <v>117960</v>
      </c>
      <c r="N17" s="75">
        <v>21.671</v>
      </c>
      <c r="O17" s="73"/>
      <c r="P17" s="82"/>
    </row>
    <row r="18" spans="1:16" ht="33.75">
      <c r="A18" s="70">
        <v>15</v>
      </c>
      <c r="B18" s="73" t="s">
        <v>640</v>
      </c>
      <c r="C18" s="78" t="s">
        <v>641</v>
      </c>
      <c r="D18" s="72" t="s">
        <v>621</v>
      </c>
      <c r="E18" s="77" t="s">
        <v>613</v>
      </c>
      <c r="F18" s="79">
        <v>1</v>
      </c>
      <c r="G18" s="74">
        <v>17000</v>
      </c>
      <c r="H18" s="74">
        <v>7848.333333333332</v>
      </c>
      <c r="I18" s="74"/>
      <c r="J18" s="74"/>
      <c r="K18" s="74">
        <v>15790</v>
      </c>
      <c r="L18" s="76">
        <v>0.6</v>
      </c>
      <c r="M18" s="74">
        <v>9474</v>
      </c>
      <c r="N18" s="75">
        <v>20.7135</v>
      </c>
      <c r="O18" s="73"/>
      <c r="P18" s="82"/>
    </row>
    <row r="19" spans="1:16" ht="22.5">
      <c r="A19" s="70">
        <v>16</v>
      </c>
      <c r="B19" s="73" t="s">
        <v>642</v>
      </c>
      <c r="C19" s="78" t="s">
        <v>643</v>
      </c>
      <c r="D19" s="72" t="s">
        <v>621</v>
      </c>
      <c r="E19" s="77" t="s">
        <v>613</v>
      </c>
      <c r="F19" s="79">
        <v>0</v>
      </c>
      <c r="G19" s="74">
        <v>90000</v>
      </c>
      <c r="H19" s="74">
        <v>41550</v>
      </c>
      <c r="I19" s="74"/>
      <c r="J19" s="74"/>
      <c r="K19" s="74">
        <v>0</v>
      </c>
      <c r="L19" s="81">
        <v>0</v>
      </c>
      <c r="M19" s="74">
        <v>0</v>
      </c>
      <c r="N19" s="75">
        <v>-100</v>
      </c>
      <c r="O19" s="73"/>
      <c r="P19" s="82"/>
    </row>
    <row r="20" spans="1:16" ht="33.75">
      <c r="A20" s="70">
        <v>17</v>
      </c>
      <c r="B20" s="73" t="s">
        <v>644</v>
      </c>
      <c r="C20" s="78" t="s">
        <v>645</v>
      </c>
      <c r="D20" s="72" t="s">
        <v>621</v>
      </c>
      <c r="E20" s="77" t="s">
        <v>613</v>
      </c>
      <c r="F20" s="79">
        <v>0</v>
      </c>
      <c r="G20" s="74">
        <v>38000</v>
      </c>
      <c r="H20" s="74">
        <v>17543.333333333336</v>
      </c>
      <c r="I20" s="74"/>
      <c r="J20" s="74"/>
      <c r="K20" s="74">
        <v>0</v>
      </c>
      <c r="L20" s="81">
        <v>0</v>
      </c>
      <c r="M20" s="74">
        <v>0</v>
      </c>
      <c r="N20" s="75">
        <v>-100</v>
      </c>
      <c r="O20" s="73"/>
      <c r="P20" s="82"/>
    </row>
    <row r="21" spans="1:16" ht="22.5">
      <c r="A21" s="70">
        <v>18</v>
      </c>
      <c r="B21" s="73" t="s">
        <v>646</v>
      </c>
      <c r="C21" s="78" t="s">
        <v>647</v>
      </c>
      <c r="D21" s="72" t="s">
        <v>621</v>
      </c>
      <c r="E21" s="77" t="s">
        <v>613</v>
      </c>
      <c r="F21" s="79">
        <v>0</v>
      </c>
      <c r="G21" s="74">
        <v>7000</v>
      </c>
      <c r="H21" s="74">
        <v>3231.666666666667</v>
      </c>
      <c r="I21" s="74"/>
      <c r="J21" s="74"/>
      <c r="K21" s="74">
        <v>0</v>
      </c>
      <c r="L21" s="81">
        <v>0</v>
      </c>
      <c r="M21" s="74">
        <v>0</v>
      </c>
      <c r="N21" s="75">
        <v>-100</v>
      </c>
      <c r="O21" s="73"/>
      <c r="P21" s="82"/>
    </row>
    <row r="22" spans="1:16" ht="22.5">
      <c r="A22" s="70">
        <v>19</v>
      </c>
      <c r="B22" s="73" t="s">
        <v>648</v>
      </c>
      <c r="C22" s="78" t="s">
        <v>649</v>
      </c>
      <c r="D22" s="72" t="s">
        <v>621</v>
      </c>
      <c r="E22" s="77" t="s">
        <v>613</v>
      </c>
      <c r="F22" s="79">
        <v>0</v>
      </c>
      <c r="G22" s="74">
        <v>4900</v>
      </c>
      <c r="H22" s="74">
        <v>2262.166666666667</v>
      </c>
      <c r="I22" s="74"/>
      <c r="J22" s="74"/>
      <c r="K22" s="74">
        <v>0</v>
      </c>
      <c r="L22" s="81">
        <v>0</v>
      </c>
      <c r="M22" s="74">
        <v>0</v>
      </c>
      <c r="N22" s="75">
        <v>-100</v>
      </c>
      <c r="O22" s="73"/>
      <c r="P22" s="82"/>
    </row>
    <row r="23" spans="1:16" ht="33.75">
      <c r="A23" s="70">
        <v>20</v>
      </c>
      <c r="B23" s="73" t="s">
        <v>650</v>
      </c>
      <c r="C23" s="78" t="s">
        <v>651</v>
      </c>
      <c r="D23" s="72" t="s">
        <v>621</v>
      </c>
      <c r="E23" s="77" t="s">
        <v>613</v>
      </c>
      <c r="F23" s="79">
        <v>1</v>
      </c>
      <c r="G23" s="74">
        <v>11000</v>
      </c>
      <c r="H23" s="74">
        <v>5078.333333333334</v>
      </c>
      <c r="I23" s="74"/>
      <c r="J23" s="74"/>
      <c r="K23" s="74">
        <v>9880</v>
      </c>
      <c r="L23" s="76">
        <v>0.6</v>
      </c>
      <c r="M23" s="74">
        <v>5928</v>
      </c>
      <c r="N23" s="75">
        <v>16.7312</v>
      </c>
      <c r="O23" s="73"/>
      <c r="P23" s="82"/>
    </row>
    <row r="24" spans="1:16" ht="22.5">
      <c r="A24" s="70">
        <v>21</v>
      </c>
      <c r="B24" s="73" t="s">
        <v>652</v>
      </c>
      <c r="C24" s="78" t="s">
        <v>653</v>
      </c>
      <c r="D24" s="72" t="s">
        <v>654</v>
      </c>
      <c r="E24" s="77" t="s">
        <v>613</v>
      </c>
      <c r="F24" s="79">
        <v>1</v>
      </c>
      <c r="G24" s="74">
        <v>1380</v>
      </c>
      <c r="H24" s="74">
        <v>658.95</v>
      </c>
      <c r="I24" s="74"/>
      <c r="J24" s="74"/>
      <c r="K24" s="74">
        <v>1150</v>
      </c>
      <c r="L24" s="76">
        <v>0.6</v>
      </c>
      <c r="M24" s="74">
        <v>690</v>
      </c>
      <c r="N24" s="75">
        <v>4.712</v>
      </c>
      <c r="O24" s="73"/>
      <c r="P24" s="82"/>
    </row>
    <row r="25" spans="1:16" ht="22.5">
      <c r="A25" s="70">
        <v>22</v>
      </c>
      <c r="B25" s="73" t="s">
        <v>652</v>
      </c>
      <c r="C25" s="78" t="s">
        <v>653</v>
      </c>
      <c r="D25" s="72" t="s">
        <v>654</v>
      </c>
      <c r="E25" s="77" t="s">
        <v>613</v>
      </c>
      <c r="F25" s="79">
        <v>1</v>
      </c>
      <c r="G25" s="74">
        <v>1380</v>
      </c>
      <c r="H25" s="74">
        <v>658.95</v>
      </c>
      <c r="I25" s="74"/>
      <c r="J25" s="74"/>
      <c r="K25" s="74">
        <v>1150</v>
      </c>
      <c r="L25" s="76">
        <v>0.6</v>
      </c>
      <c r="M25" s="74">
        <v>690</v>
      </c>
      <c r="N25" s="75">
        <v>4.712</v>
      </c>
      <c r="O25" s="73"/>
      <c r="P25" s="82"/>
    </row>
    <row r="26" spans="1:16" s="95" customFormat="1" ht="14.25">
      <c r="A26" s="87" t="s">
        <v>656</v>
      </c>
      <c r="B26" s="88"/>
      <c r="C26" s="88"/>
      <c r="D26" s="88"/>
      <c r="E26" s="89"/>
      <c r="F26" s="90"/>
      <c r="G26" s="91">
        <v>967880</v>
      </c>
      <c r="H26" s="91">
        <v>384228.5</v>
      </c>
      <c r="I26" s="91">
        <v>0</v>
      </c>
      <c r="J26" s="91">
        <v>0</v>
      </c>
      <c r="K26" s="91">
        <v>728240</v>
      </c>
      <c r="L26" s="90" t="s">
        <v>655</v>
      </c>
      <c r="M26" s="91">
        <v>430844</v>
      </c>
      <c r="N26" s="92">
        <v>12.1322</v>
      </c>
      <c r="O26" s="93"/>
      <c r="P26" s="94"/>
    </row>
    <row r="27" spans="1:16" ht="14.25">
      <c r="A27" s="68"/>
      <c r="B27" s="68"/>
      <c r="C27" s="68"/>
      <c r="D27" s="68"/>
      <c r="E27" s="68"/>
      <c r="F27" s="80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4.25">
      <c r="A28" s="68"/>
      <c r="B28" s="68"/>
      <c r="C28" s="68"/>
      <c r="D28" s="68"/>
      <c r="E28" s="68"/>
      <c r="F28" s="80"/>
      <c r="G28" s="68"/>
      <c r="H28" s="68"/>
      <c r="I28" s="68"/>
      <c r="J28" s="68"/>
      <c r="K28" s="68"/>
      <c r="L28" s="68"/>
      <c r="M28" s="68"/>
      <c r="N28" s="68"/>
      <c r="O28" s="68"/>
      <c r="P28" s="68"/>
    </row>
  </sheetData>
  <sheetProtection/>
  <mergeCells count="13">
    <mergeCell ref="P2:P3"/>
    <mergeCell ref="G2:H2"/>
    <mergeCell ref="I2:J2"/>
    <mergeCell ref="K2:M2"/>
    <mergeCell ref="A1:M1"/>
    <mergeCell ref="N2:N3"/>
    <mergeCell ref="O2:O3"/>
    <mergeCell ref="A2:A3"/>
    <mergeCell ref="B2:B3"/>
    <mergeCell ref="E2:E3"/>
    <mergeCell ref="F2:F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U10" sqref="U10"/>
    </sheetView>
  </sheetViews>
  <sheetFormatPr defaultColWidth="9.00390625" defaultRowHeight="14.25"/>
  <cols>
    <col min="1" max="1" width="9.125" style="0" bestFit="1" customWidth="1"/>
    <col min="3" max="3" width="15.50390625" style="0" customWidth="1"/>
    <col min="4" max="4" width="18.375" style="0" customWidth="1"/>
    <col min="6" max="14" width="0" style="0" hidden="1" customWidth="1"/>
    <col min="15" max="15" width="12.75390625" style="0" bestFit="1" customWidth="1"/>
    <col min="16" max="18" width="0" style="0" hidden="1" customWidth="1"/>
  </cols>
  <sheetData>
    <row r="1" spans="1:18" ht="25.5">
      <c r="A1" s="458" t="s">
        <v>657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84"/>
      <c r="Q1" s="84"/>
      <c r="R1" s="83"/>
    </row>
    <row r="2" spans="1:18" s="96" customFormat="1" ht="14.25">
      <c r="A2" s="462" t="s">
        <v>106</v>
      </c>
      <c r="B2" s="460" t="s">
        <v>658</v>
      </c>
      <c r="C2" s="460" t="s">
        <v>659</v>
      </c>
      <c r="D2" s="460" t="s">
        <v>599</v>
      </c>
      <c r="E2" s="460" t="s">
        <v>600</v>
      </c>
      <c r="F2" s="460" t="s">
        <v>660</v>
      </c>
      <c r="G2" s="460" t="s">
        <v>661</v>
      </c>
      <c r="H2" s="460" t="s">
        <v>662</v>
      </c>
      <c r="I2" s="467" t="s">
        <v>602</v>
      </c>
      <c r="J2" s="468"/>
      <c r="K2" s="467" t="s">
        <v>603</v>
      </c>
      <c r="L2" s="468"/>
      <c r="M2" s="469" t="s">
        <v>604</v>
      </c>
      <c r="N2" s="470"/>
      <c r="O2" s="471"/>
      <c r="P2" s="472" t="s">
        <v>605</v>
      </c>
      <c r="Q2" s="464" t="s">
        <v>108</v>
      </c>
      <c r="R2" s="466" t="s">
        <v>606</v>
      </c>
    </row>
    <row r="3" spans="1:18" s="96" customFormat="1" ht="14.25">
      <c r="A3" s="463"/>
      <c r="B3" s="461"/>
      <c r="C3" s="461"/>
      <c r="D3" s="461"/>
      <c r="E3" s="461"/>
      <c r="F3" s="461"/>
      <c r="G3" s="461"/>
      <c r="H3" s="461"/>
      <c r="I3" s="99" t="s">
        <v>607</v>
      </c>
      <c r="J3" s="99" t="s">
        <v>608</v>
      </c>
      <c r="K3" s="99" t="s">
        <v>607</v>
      </c>
      <c r="L3" s="99" t="s">
        <v>608</v>
      </c>
      <c r="M3" s="100" t="s">
        <v>607</v>
      </c>
      <c r="N3" s="100" t="s">
        <v>609</v>
      </c>
      <c r="O3" s="100" t="s">
        <v>608</v>
      </c>
      <c r="P3" s="473"/>
      <c r="Q3" s="465"/>
      <c r="R3" s="466"/>
    </row>
    <row r="4" spans="1:18" s="114" customFormat="1" ht="16.5">
      <c r="A4" s="101">
        <v>1</v>
      </c>
      <c r="B4" s="102" t="s">
        <v>663</v>
      </c>
      <c r="C4" s="103" t="s">
        <v>664</v>
      </c>
      <c r="D4" s="104" t="s">
        <v>665</v>
      </c>
      <c r="E4" s="105" t="s">
        <v>666</v>
      </c>
      <c r="F4" s="106">
        <v>41275</v>
      </c>
      <c r="G4" s="107">
        <v>41275</v>
      </c>
      <c r="H4" s="101"/>
      <c r="I4" s="108">
        <v>247921</v>
      </c>
      <c r="J4" s="108">
        <v>83053.535</v>
      </c>
      <c r="K4" s="108"/>
      <c r="L4" s="108"/>
      <c r="M4" s="109">
        <v>230276.92307692306</v>
      </c>
      <c r="N4" s="110">
        <v>0.64</v>
      </c>
      <c r="O4" s="109">
        <v>147380</v>
      </c>
      <c r="P4" s="111">
        <v>77.4518</v>
      </c>
      <c r="Q4" s="112"/>
      <c r="R4" s="113"/>
    </row>
    <row r="5" spans="1:18" s="114" customFormat="1" ht="13.5">
      <c r="A5" s="101"/>
      <c r="B5" s="115"/>
      <c r="C5" s="115"/>
      <c r="D5" s="115"/>
      <c r="E5" s="115"/>
      <c r="F5" s="116"/>
      <c r="G5" s="116"/>
      <c r="H5" s="101"/>
      <c r="I5" s="108"/>
      <c r="J5" s="108"/>
      <c r="K5" s="108"/>
      <c r="L5" s="108"/>
      <c r="M5" s="109"/>
      <c r="N5" s="117"/>
      <c r="O5" s="109"/>
      <c r="P5" s="111"/>
      <c r="Q5" s="112"/>
      <c r="R5" s="113"/>
    </row>
    <row r="6" spans="1:18" s="114" customFormat="1" ht="13.5">
      <c r="A6" s="118"/>
      <c r="B6" s="119"/>
      <c r="C6" s="119"/>
      <c r="D6" s="119"/>
      <c r="E6" s="119"/>
      <c r="F6" s="120"/>
      <c r="G6" s="120"/>
      <c r="H6" s="118"/>
      <c r="I6" s="109"/>
      <c r="J6" s="109"/>
      <c r="K6" s="109"/>
      <c r="L6" s="109"/>
      <c r="M6" s="109"/>
      <c r="N6" s="117"/>
      <c r="O6" s="109"/>
      <c r="P6" s="111"/>
      <c r="Q6" s="112"/>
      <c r="R6" s="113"/>
    </row>
    <row r="7" spans="1:18" s="114" customFormat="1" ht="13.5">
      <c r="A7" s="118"/>
      <c r="B7" s="119"/>
      <c r="C7" s="119"/>
      <c r="D7" s="119"/>
      <c r="E7" s="119"/>
      <c r="F7" s="120"/>
      <c r="G7" s="120"/>
      <c r="H7" s="118"/>
      <c r="I7" s="109"/>
      <c r="J7" s="109"/>
      <c r="K7" s="109"/>
      <c r="L7" s="109"/>
      <c r="M7" s="109"/>
      <c r="N7" s="117"/>
      <c r="O7" s="109"/>
      <c r="P7" s="111"/>
      <c r="Q7" s="112"/>
      <c r="R7" s="113"/>
    </row>
    <row r="8" spans="1:18" s="114" customFormat="1" ht="13.5">
      <c r="A8" s="118"/>
      <c r="B8" s="119"/>
      <c r="C8" s="119"/>
      <c r="D8" s="119"/>
      <c r="E8" s="119"/>
      <c r="F8" s="120"/>
      <c r="G8" s="120"/>
      <c r="H8" s="118"/>
      <c r="I8" s="109"/>
      <c r="J8" s="109"/>
      <c r="K8" s="109"/>
      <c r="L8" s="109"/>
      <c r="M8" s="109"/>
      <c r="N8" s="117"/>
      <c r="O8" s="109"/>
      <c r="P8" s="111"/>
      <c r="Q8" s="112"/>
      <c r="R8" s="113"/>
    </row>
    <row r="9" spans="1:18" s="114" customFormat="1" ht="13.5">
      <c r="A9" s="118"/>
      <c r="B9" s="119"/>
      <c r="C9" s="119"/>
      <c r="D9" s="119"/>
      <c r="E9" s="119"/>
      <c r="F9" s="120"/>
      <c r="G9" s="120"/>
      <c r="H9" s="119"/>
      <c r="I9" s="109"/>
      <c r="J9" s="109"/>
      <c r="K9" s="109"/>
      <c r="L9" s="109"/>
      <c r="M9" s="109"/>
      <c r="N9" s="117" t="s">
        <v>655</v>
      </c>
      <c r="O9" s="109" t="s">
        <v>655</v>
      </c>
      <c r="P9" s="111" t="s">
        <v>655</v>
      </c>
      <c r="Q9" s="112"/>
      <c r="R9" s="113"/>
    </row>
    <row r="10" spans="1:18" s="114" customFormat="1" ht="13.5">
      <c r="A10" s="118"/>
      <c r="B10" s="119"/>
      <c r="C10" s="119"/>
      <c r="D10" s="119"/>
      <c r="E10" s="119"/>
      <c r="F10" s="120"/>
      <c r="G10" s="120"/>
      <c r="H10" s="119"/>
      <c r="I10" s="109"/>
      <c r="J10" s="109"/>
      <c r="K10" s="109"/>
      <c r="L10" s="109"/>
      <c r="M10" s="109"/>
      <c r="N10" s="117" t="s">
        <v>655</v>
      </c>
      <c r="O10" s="109" t="s">
        <v>655</v>
      </c>
      <c r="P10" s="111" t="s">
        <v>655</v>
      </c>
      <c r="Q10" s="112"/>
      <c r="R10" s="113"/>
    </row>
    <row r="11" spans="1:18" s="114" customFormat="1" ht="13.5">
      <c r="A11" s="118"/>
      <c r="B11" s="119"/>
      <c r="C11" s="119"/>
      <c r="D11" s="119"/>
      <c r="E11" s="119"/>
      <c r="F11" s="120"/>
      <c r="G11" s="120"/>
      <c r="H11" s="119"/>
      <c r="I11" s="109"/>
      <c r="J11" s="109"/>
      <c r="K11" s="109"/>
      <c r="L11" s="109"/>
      <c r="M11" s="109"/>
      <c r="N11" s="117" t="s">
        <v>655</v>
      </c>
      <c r="O11" s="109" t="s">
        <v>655</v>
      </c>
      <c r="P11" s="111" t="s">
        <v>655</v>
      </c>
      <c r="Q11" s="112"/>
      <c r="R11" s="113"/>
    </row>
    <row r="12" spans="1:18" s="114" customFormat="1" ht="13.5">
      <c r="A12" s="118"/>
      <c r="B12" s="119"/>
      <c r="C12" s="119"/>
      <c r="D12" s="119"/>
      <c r="E12" s="119"/>
      <c r="F12" s="120"/>
      <c r="G12" s="120"/>
      <c r="H12" s="119"/>
      <c r="I12" s="109"/>
      <c r="J12" s="109"/>
      <c r="K12" s="109"/>
      <c r="L12" s="109"/>
      <c r="M12" s="109"/>
      <c r="N12" s="117" t="s">
        <v>655</v>
      </c>
      <c r="O12" s="109" t="s">
        <v>655</v>
      </c>
      <c r="P12" s="111" t="s">
        <v>655</v>
      </c>
      <c r="Q12" s="112"/>
      <c r="R12" s="113"/>
    </row>
    <row r="13" spans="1:18" s="114" customFormat="1" ht="13.5">
      <c r="A13" s="118"/>
      <c r="B13" s="119"/>
      <c r="C13" s="119"/>
      <c r="D13" s="119"/>
      <c r="E13" s="119"/>
      <c r="F13" s="120"/>
      <c r="G13" s="120"/>
      <c r="H13" s="119"/>
      <c r="I13" s="109"/>
      <c r="J13" s="109"/>
      <c r="K13" s="109"/>
      <c r="L13" s="109"/>
      <c r="M13" s="109"/>
      <c r="N13" s="117" t="s">
        <v>655</v>
      </c>
      <c r="O13" s="109" t="s">
        <v>655</v>
      </c>
      <c r="P13" s="111" t="s">
        <v>655</v>
      </c>
      <c r="Q13" s="112"/>
      <c r="R13" s="113"/>
    </row>
    <row r="14" spans="1:18" s="96" customFormat="1" ht="14.25">
      <c r="A14" s="459" t="s">
        <v>656</v>
      </c>
      <c r="B14" s="459"/>
      <c r="C14" s="459"/>
      <c r="D14" s="459"/>
      <c r="E14" s="121"/>
      <c r="F14" s="122"/>
      <c r="G14" s="122"/>
      <c r="H14" s="123"/>
      <c r="I14" s="124">
        <v>247921</v>
      </c>
      <c r="J14" s="124">
        <v>83053.535</v>
      </c>
      <c r="K14" s="124">
        <v>0</v>
      </c>
      <c r="L14" s="124">
        <v>0</v>
      </c>
      <c r="M14" s="124">
        <v>230276.92307692306</v>
      </c>
      <c r="N14" s="125" t="s">
        <v>655</v>
      </c>
      <c r="O14" s="124">
        <v>147380</v>
      </c>
      <c r="P14" s="126">
        <v>77.4518</v>
      </c>
      <c r="Q14" s="127"/>
      <c r="R14" s="128"/>
    </row>
  </sheetData>
  <sheetProtection/>
  <mergeCells count="16">
    <mergeCell ref="Q2:Q3"/>
    <mergeCell ref="R2:R3"/>
    <mergeCell ref="I2:J2"/>
    <mergeCell ref="K2:L2"/>
    <mergeCell ref="M2:O2"/>
    <mergeCell ref="P2:P3"/>
    <mergeCell ref="A1:O1"/>
    <mergeCell ref="A14:D14"/>
    <mergeCell ref="H2:H3"/>
    <mergeCell ref="F2:F3"/>
    <mergeCell ref="G2:G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">
      <selection activeCell="G138" sqref="G138"/>
    </sheetView>
  </sheetViews>
  <sheetFormatPr defaultColWidth="9.00390625" defaultRowHeight="14.25"/>
  <cols>
    <col min="1" max="1" width="9.875" style="0" customWidth="1"/>
    <col min="2" max="2" width="0" style="0" hidden="1" customWidth="1"/>
    <col min="3" max="3" width="14.50390625" style="0" customWidth="1"/>
    <col min="4" max="4" width="28.375" style="0" customWidth="1"/>
    <col min="5" max="5" width="29.75390625" style="0" customWidth="1"/>
    <col min="8" max="9" width="0" style="0" hidden="1" customWidth="1"/>
    <col min="10" max="10" width="10.375" style="0" hidden="1" customWidth="1"/>
    <col min="11" max="11" width="12.625" style="0" hidden="1" customWidth="1"/>
    <col min="12" max="13" width="0" style="0" hidden="1" customWidth="1"/>
    <col min="14" max="14" width="11.625" style="0" hidden="1" customWidth="1"/>
    <col min="15" max="15" width="0" style="0" hidden="1" customWidth="1"/>
    <col min="16" max="16" width="16.00390625" style="0" customWidth="1"/>
    <col min="17" max="18" width="0" style="0" hidden="1" customWidth="1"/>
    <col min="19" max="19" width="0.2421875" style="0" hidden="1" customWidth="1"/>
  </cols>
  <sheetData>
    <row r="1" spans="1:19" ht="25.5">
      <c r="A1" s="458" t="s">
        <v>667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84"/>
      <c r="R1" s="84"/>
      <c r="S1" s="83"/>
    </row>
    <row r="2" spans="1:19" s="114" customFormat="1" ht="13.5">
      <c r="A2" s="488" t="s">
        <v>106</v>
      </c>
      <c r="B2" s="483" t="s">
        <v>596</v>
      </c>
      <c r="C2" s="483" t="s">
        <v>597</v>
      </c>
      <c r="D2" s="483" t="s">
        <v>598</v>
      </c>
      <c r="E2" s="483" t="s">
        <v>599</v>
      </c>
      <c r="F2" s="483" t="s">
        <v>600</v>
      </c>
      <c r="G2" s="499" t="s">
        <v>601</v>
      </c>
      <c r="H2" s="483" t="s">
        <v>660</v>
      </c>
      <c r="I2" s="483" t="s">
        <v>661</v>
      </c>
      <c r="J2" s="494" t="s">
        <v>602</v>
      </c>
      <c r="K2" s="495"/>
      <c r="L2" s="496" t="s">
        <v>603</v>
      </c>
      <c r="M2" s="497"/>
      <c r="N2" s="496" t="s">
        <v>604</v>
      </c>
      <c r="O2" s="498"/>
      <c r="P2" s="497"/>
      <c r="Q2" s="488" t="s">
        <v>605</v>
      </c>
      <c r="R2" s="491" t="s">
        <v>108</v>
      </c>
      <c r="S2" s="493" t="s">
        <v>606</v>
      </c>
    </row>
    <row r="3" spans="1:19" s="114" customFormat="1" ht="13.5">
      <c r="A3" s="489"/>
      <c r="B3" s="484"/>
      <c r="C3" s="484"/>
      <c r="D3" s="484"/>
      <c r="E3" s="484"/>
      <c r="F3" s="484"/>
      <c r="G3" s="500"/>
      <c r="H3" s="484"/>
      <c r="I3" s="484"/>
      <c r="J3" s="129" t="s">
        <v>607</v>
      </c>
      <c r="K3" s="129" t="s">
        <v>608</v>
      </c>
      <c r="L3" s="130" t="s">
        <v>607</v>
      </c>
      <c r="M3" s="130" t="s">
        <v>608</v>
      </c>
      <c r="N3" s="130" t="s">
        <v>607</v>
      </c>
      <c r="O3" s="130" t="s">
        <v>609</v>
      </c>
      <c r="P3" s="130" t="s">
        <v>608</v>
      </c>
      <c r="Q3" s="489"/>
      <c r="R3" s="492"/>
      <c r="S3" s="493"/>
    </row>
    <row r="4" spans="1:19" s="114" customFormat="1" ht="34.5" customHeight="1">
      <c r="A4" s="131">
        <v>1</v>
      </c>
      <c r="B4" s="132"/>
      <c r="C4" s="133" t="s">
        <v>668</v>
      </c>
      <c r="D4" s="134" t="s">
        <v>669</v>
      </c>
      <c r="E4" s="132" t="s">
        <v>670</v>
      </c>
      <c r="F4" s="132" t="s">
        <v>613</v>
      </c>
      <c r="G4" s="135">
        <v>1</v>
      </c>
      <c r="H4" s="136">
        <v>40604</v>
      </c>
      <c r="I4" s="137">
        <v>40604</v>
      </c>
      <c r="J4" s="138">
        <v>4699</v>
      </c>
      <c r="K4" s="138">
        <v>234.95</v>
      </c>
      <c r="L4" s="139"/>
      <c r="M4" s="139"/>
      <c r="N4" s="138">
        <v>3100</v>
      </c>
      <c r="O4" s="140">
        <v>0.35</v>
      </c>
      <c r="P4" s="138">
        <v>1085</v>
      </c>
      <c r="Q4" s="141">
        <v>361.8004</v>
      </c>
      <c r="R4" s="142"/>
      <c r="S4" s="143"/>
    </row>
    <row r="5" spans="1:19" s="114" customFormat="1" ht="34.5" customHeight="1">
      <c r="A5" s="131">
        <v>2</v>
      </c>
      <c r="B5" s="132"/>
      <c r="C5" s="133" t="s">
        <v>671</v>
      </c>
      <c r="D5" s="134" t="s">
        <v>672</v>
      </c>
      <c r="E5" s="132" t="s">
        <v>673</v>
      </c>
      <c r="F5" s="132" t="s">
        <v>613</v>
      </c>
      <c r="G5" s="135">
        <v>1</v>
      </c>
      <c r="H5" s="136">
        <v>40605</v>
      </c>
      <c r="I5" s="137">
        <v>40605</v>
      </c>
      <c r="J5" s="138">
        <v>2438</v>
      </c>
      <c r="K5" s="138">
        <v>121.9</v>
      </c>
      <c r="L5" s="139"/>
      <c r="M5" s="139"/>
      <c r="N5" s="138">
        <v>2560</v>
      </c>
      <c r="O5" s="140">
        <v>0.35</v>
      </c>
      <c r="P5" s="138">
        <v>896</v>
      </c>
      <c r="Q5" s="141">
        <v>635.0287</v>
      </c>
      <c r="R5" s="142"/>
      <c r="S5" s="143"/>
    </row>
    <row r="6" spans="1:19" s="114" customFormat="1" ht="34.5" customHeight="1">
      <c r="A6" s="131">
        <v>3</v>
      </c>
      <c r="B6" s="132"/>
      <c r="C6" s="133" t="s">
        <v>674</v>
      </c>
      <c r="D6" s="134" t="s">
        <v>675</v>
      </c>
      <c r="E6" s="132" t="s">
        <v>676</v>
      </c>
      <c r="F6" s="132" t="s">
        <v>613</v>
      </c>
      <c r="G6" s="135">
        <v>1</v>
      </c>
      <c r="H6" s="136">
        <v>40606</v>
      </c>
      <c r="I6" s="137">
        <v>40606</v>
      </c>
      <c r="J6" s="138">
        <v>2800</v>
      </c>
      <c r="K6" s="138">
        <v>140</v>
      </c>
      <c r="L6" s="139"/>
      <c r="M6" s="139"/>
      <c r="N6" s="138">
        <v>1900</v>
      </c>
      <c r="O6" s="140">
        <v>0.35</v>
      </c>
      <c r="P6" s="138">
        <v>665</v>
      </c>
      <c r="Q6" s="141">
        <v>375</v>
      </c>
      <c r="R6" s="142"/>
      <c r="S6" s="143"/>
    </row>
    <row r="7" spans="1:19" s="114" customFormat="1" ht="34.5" customHeight="1">
      <c r="A7" s="131">
        <v>4</v>
      </c>
      <c r="B7" s="132"/>
      <c r="C7" s="133" t="s">
        <v>677</v>
      </c>
      <c r="D7" s="134" t="s">
        <v>675</v>
      </c>
      <c r="E7" s="132" t="s">
        <v>676</v>
      </c>
      <c r="F7" s="132" t="s">
        <v>613</v>
      </c>
      <c r="G7" s="135">
        <v>2</v>
      </c>
      <c r="H7" s="136">
        <v>40607</v>
      </c>
      <c r="I7" s="137">
        <v>40607</v>
      </c>
      <c r="J7" s="138">
        <v>5600</v>
      </c>
      <c r="K7" s="138">
        <v>280</v>
      </c>
      <c r="L7" s="139"/>
      <c r="M7" s="139"/>
      <c r="N7" s="138">
        <v>3830</v>
      </c>
      <c r="O7" s="140">
        <v>0.35</v>
      </c>
      <c r="P7" s="138">
        <v>1341</v>
      </c>
      <c r="Q7" s="141">
        <v>378.9286</v>
      </c>
      <c r="R7" s="142"/>
      <c r="S7" s="143"/>
    </row>
    <row r="8" spans="1:19" s="114" customFormat="1" ht="34.5" customHeight="1">
      <c r="A8" s="131">
        <v>5</v>
      </c>
      <c r="B8" s="132"/>
      <c r="C8" s="133" t="s">
        <v>678</v>
      </c>
      <c r="D8" s="134" t="s">
        <v>675</v>
      </c>
      <c r="E8" s="132" t="s">
        <v>676</v>
      </c>
      <c r="F8" s="132" t="s">
        <v>613</v>
      </c>
      <c r="G8" s="135">
        <v>2</v>
      </c>
      <c r="H8" s="136">
        <v>40608</v>
      </c>
      <c r="I8" s="137">
        <v>40608</v>
      </c>
      <c r="J8" s="138">
        <v>5600</v>
      </c>
      <c r="K8" s="138">
        <v>280</v>
      </c>
      <c r="L8" s="139"/>
      <c r="M8" s="139"/>
      <c r="N8" s="138">
        <v>5020</v>
      </c>
      <c r="O8" s="140">
        <v>0.35</v>
      </c>
      <c r="P8" s="138">
        <v>1757</v>
      </c>
      <c r="Q8" s="141">
        <v>527.5</v>
      </c>
      <c r="R8" s="142"/>
      <c r="S8" s="143"/>
    </row>
    <row r="9" spans="1:19" s="114" customFormat="1" ht="34.5" customHeight="1">
      <c r="A9" s="131">
        <v>6</v>
      </c>
      <c r="B9" s="132"/>
      <c r="C9" s="133" t="s">
        <v>679</v>
      </c>
      <c r="D9" s="134" t="s">
        <v>675</v>
      </c>
      <c r="E9" s="132" t="s">
        <v>676</v>
      </c>
      <c r="F9" s="132" t="s">
        <v>613</v>
      </c>
      <c r="G9" s="135">
        <v>2</v>
      </c>
      <c r="H9" s="136">
        <v>40609</v>
      </c>
      <c r="I9" s="137">
        <v>40609</v>
      </c>
      <c r="J9" s="138">
        <v>5600</v>
      </c>
      <c r="K9" s="138">
        <v>280</v>
      </c>
      <c r="L9" s="139"/>
      <c r="M9" s="139"/>
      <c r="N9" s="138">
        <v>4340</v>
      </c>
      <c r="O9" s="140">
        <v>0.35</v>
      </c>
      <c r="P9" s="138">
        <v>1519</v>
      </c>
      <c r="Q9" s="141">
        <v>442.5</v>
      </c>
      <c r="R9" s="142"/>
      <c r="S9" s="143"/>
    </row>
    <row r="10" spans="1:19" s="114" customFormat="1" ht="34.5" customHeight="1">
      <c r="A10" s="131">
        <v>7</v>
      </c>
      <c r="B10" s="132"/>
      <c r="C10" s="133" t="s">
        <v>680</v>
      </c>
      <c r="D10" s="134" t="s">
        <v>675</v>
      </c>
      <c r="E10" s="132" t="s">
        <v>676</v>
      </c>
      <c r="F10" s="132" t="s">
        <v>613</v>
      </c>
      <c r="G10" s="135">
        <v>2</v>
      </c>
      <c r="H10" s="136">
        <v>40610</v>
      </c>
      <c r="I10" s="137">
        <v>40610</v>
      </c>
      <c r="J10" s="138">
        <v>5600</v>
      </c>
      <c r="K10" s="138">
        <v>280</v>
      </c>
      <c r="L10" s="139"/>
      <c r="M10" s="139"/>
      <c r="N10" s="138">
        <v>4640</v>
      </c>
      <c r="O10" s="140">
        <v>0.35</v>
      </c>
      <c r="P10" s="138">
        <v>1624</v>
      </c>
      <c r="Q10" s="141">
        <v>480</v>
      </c>
      <c r="R10" s="142"/>
      <c r="S10" s="143"/>
    </row>
    <row r="11" spans="1:19" s="114" customFormat="1" ht="34.5" customHeight="1">
      <c r="A11" s="131">
        <v>8</v>
      </c>
      <c r="B11" s="132"/>
      <c r="C11" s="133" t="s">
        <v>681</v>
      </c>
      <c r="D11" s="134" t="s">
        <v>675</v>
      </c>
      <c r="E11" s="132" t="s">
        <v>676</v>
      </c>
      <c r="F11" s="132" t="s">
        <v>613</v>
      </c>
      <c r="G11" s="135">
        <v>3</v>
      </c>
      <c r="H11" s="136">
        <v>40611</v>
      </c>
      <c r="I11" s="137">
        <v>40611</v>
      </c>
      <c r="J11" s="138">
        <v>8400</v>
      </c>
      <c r="K11" s="138">
        <v>420</v>
      </c>
      <c r="L11" s="139"/>
      <c r="M11" s="139"/>
      <c r="N11" s="138">
        <v>6930</v>
      </c>
      <c r="O11" s="140">
        <v>0.35</v>
      </c>
      <c r="P11" s="138">
        <v>2426</v>
      </c>
      <c r="Q11" s="141">
        <v>477.619</v>
      </c>
      <c r="R11" s="142"/>
      <c r="S11" s="143"/>
    </row>
    <row r="12" spans="1:19" s="114" customFormat="1" ht="34.5" customHeight="1">
      <c r="A12" s="131">
        <v>9</v>
      </c>
      <c r="B12" s="132"/>
      <c r="C12" s="133" t="s">
        <v>682</v>
      </c>
      <c r="D12" s="134" t="s">
        <v>675</v>
      </c>
      <c r="E12" s="132" t="s">
        <v>676</v>
      </c>
      <c r="F12" s="132" t="s">
        <v>613</v>
      </c>
      <c r="G12" s="135">
        <v>2</v>
      </c>
      <c r="H12" s="136">
        <v>40612</v>
      </c>
      <c r="I12" s="137">
        <v>40612</v>
      </c>
      <c r="J12" s="138">
        <v>5600</v>
      </c>
      <c r="K12" s="138">
        <v>280</v>
      </c>
      <c r="L12" s="139"/>
      <c r="M12" s="139"/>
      <c r="N12" s="138">
        <v>5020</v>
      </c>
      <c r="O12" s="140">
        <v>0.35</v>
      </c>
      <c r="P12" s="138">
        <v>1757</v>
      </c>
      <c r="Q12" s="141">
        <v>527.5</v>
      </c>
      <c r="R12" s="142"/>
      <c r="S12" s="143"/>
    </row>
    <row r="13" spans="1:19" s="114" customFormat="1" ht="34.5" customHeight="1">
      <c r="A13" s="131">
        <v>10</v>
      </c>
      <c r="B13" s="132"/>
      <c r="C13" s="133" t="s">
        <v>683</v>
      </c>
      <c r="D13" s="133" t="s">
        <v>684</v>
      </c>
      <c r="E13" s="132" t="s">
        <v>685</v>
      </c>
      <c r="F13" s="132" t="s">
        <v>613</v>
      </c>
      <c r="G13" s="135">
        <v>1</v>
      </c>
      <c r="H13" s="136">
        <v>40612</v>
      </c>
      <c r="I13" s="137">
        <v>40612</v>
      </c>
      <c r="J13" s="138">
        <v>2100</v>
      </c>
      <c r="K13" s="138">
        <v>105</v>
      </c>
      <c r="L13" s="139"/>
      <c r="M13" s="139"/>
      <c r="N13" s="138">
        <v>2150</v>
      </c>
      <c r="O13" s="140">
        <v>0.45</v>
      </c>
      <c r="P13" s="138">
        <v>968</v>
      </c>
      <c r="Q13" s="141">
        <v>821.9048</v>
      </c>
      <c r="R13" s="142"/>
      <c r="S13" s="143"/>
    </row>
    <row r="14" spans="1:19" s="114" customFormat="1" ht="34.5" customHeight="1">
      <c r="A14" s="131">
        <v>11</v>
      </c>
      <c r="B14" s="132"/>
      <c r="C14" s="133" t="s">
        <v>686</v>
      </c>
      <c r="D14" s="133" t="s">
        <v>684</v>
      </c>
      <c r="E14" s="132" t="s">
        <v>685</v>
      </c>
      <c r="F14" s="132" t="s">
        <v>613</v>
      </c>
      <c r="G14" s="135">
        <v>1</v>
      </c>
      <c r="H14" s="136">
        <v>40613</v>
      </c>
      <c r="I14" s="137">
        <v>40613</v>
      </c>
      <c r="J14" s="138">
        <v>2100</v>
      </c>
      <c r="K14" s="138">
        <v>105</v>
      </c>
      <c r="L14" s="139"/>
      <c r="M14" s="139"/>
      <c r="N14" s="138">
        <v>2150</v>
      </c>
      <c r="O14" s="140">
        <v>0.45</v>
      </c>
      <c r="P14" s="138">
        <v>968</v>
      </c>
      <c r="Q14" s="141">
        <v>821.9048</v>
      </c>
      <c r="R14" s="142"/>
      <c r="S14" s="143"/>
    </row>
    <row r="15" spans="1:19" s="114" customFormat="1" ht="34.5" customHeight="1">
      <c r="A15" s="131">
        <v>12</v>
      </c>
      <c r="B15" s="132"/>
      <c r="C15" s="133" t="s">
        <v>687</v>
      </c>
      <c r="D15" s="133" t="s">
        <v>684</v>
      </c>
      <c r="E15" s="132" t="s">
        <v>685</v>
      </c>
      <c r="F15" s="132" t="s">
        <v>613</v>
      </c>
      <c r="G15" s="135">
        <v>1</v>
      </c>
      <c r="H15" s="136">
        <v>40612</v>
      </c>
      <c r="I15" s="137">
        <v>40612</v>
      </c>
      <c r="J15" s="138">
        <v>2100</v>
      </c>
      <c r="K15" s="138">
        <v>105</v>
      </c>
      <c r="L15" s="139"/>
      <c r="M15" s="139"/>
      <c r="N15" s="138">
        <v>2150</v>
      </c>
      <c r="O15" s="140">
        <v>0.45</v>
      </c>
      <c r="P15" s="138">
        <v>968</v>
      </c>
      <c r="Q15" s="141">
        <v>821.9048</v>
      </c>
      <c r="R15" s="142"/>
      <c r="S15" s="143"/>
    </row>
    <row r="16" spans="1:19" s="114" customFormat="1" ht="34.5" customHeight="1">
      <c r="A16" s="131">
        <v>13</v>
      </c>
      <c r="B16" s="132"/>
      <c r="C16" s="133" t="s">
        <v>688</v>
      </c>
      <c r="D16" s="133" t="s">
        <v>684</v>
      </c>
      <c r="E16" s="132" t="s">
        <v>685</v>
      </c>
      <c r="F16" s="132" t="s">
        <v>613</v>
      </c>
      <c r="G16" s="135">
        <v>1</v>
      </c>
      <c r="H16" s="136">
        <v>40613</v>
      </c>
      <c r="I16" s="137">
        <v>40613</v>
      </c>
      <c r="J16" s="138">
        <v>2100</v>
      </c>
      <c r="K16" s="138">
        <v>105</v>
      </c>
      <c r="L16" s="139"/>
      <c r="M16" s="139"/>
      <c r="N16" s="138">
        <v>2150</v>
      </c>
      <c r="O16" s="140">
        <v>0.45</v>
      </c>
      <c r="P16" s="138">
        <v>968</v>
      </c>
      <c r="Q16" s="141">
        <v>821.9048</v>
      </c>
      <c r="R16" s="142"/>
      <c r="S16" s="143"/>
    </row>
    <row r="17" spans="1:19" s="114" customFormat="1" ht="34.5" customHeight="1">
      <c r="A17" s="131">
        <v>14</v>
      </c>
      <c r="B17" s="132"/>
      <c r="C17" s="133" t="s">
        <v>689</v>
      </c>
      <c r="D17" s="133" t="s">
        <v>684</v>
      </c>
      <c r="E17" s="132" t="s">
        <v>685</v>
      </c>
      <c r="F17" s="132" t="s">
        <v>613</v>
      </c>
      <c r="G17" s="135">
        <v>1</v>
      </c>
      <c r="H17" s="136">
        <v>40612</v>
      </c>
      <c r="I17" s="137">
        <v>40612</v>
      </c>
      <c r="J17" s="138">
        <v>2100</v>
      </c>
      <c r="K17" s="138">
        <v>105</v>
      </c>
      <c r="L17" s="139"/>
      <c r="M17" s="139"/>
      <c r="N17" s="138">
        <v>2150</v>
      </c>
      <c r="O17" s="140">
        <v>0.45</v>
      </c>
      <c r="P17" s="138">
        <v>968</v>
      </c>
      <c r="Q17" s="141">
        <v>821.9048</v>
      </c>
      <c r="R17" s="142"/>
      <c r="S17" s="143"/>
    </row>
    <row r="18" spans="1:19" s="114" customFormat="1" ht="34.5" customHeight="1">
      <c r="A18" s="131">
        <v>15</v>
      </c>
      <c r="B18" s="132"/>
      <c r="C18" s="133" t="s">
        <v>690</v>
      </c>
      <c r="D18" s="133" t="s">
        <v>691</v>
      </c>
      <c r="E18" s="132" t="s">
        <v>685</v>
      </c>
      <c r="F18" s="132" t="s">
        <v>613</v>
      </c>
      <c r="G18" s="135">
        <v>1</v>
      </c>
      <c r="H18" s="136">
        <v>40613</v>
      </c>
      <c r="I18" s="137">
        <v>40613</v>
      </c>
      <c r="J18" s="138">
        <v>2700</v>
      </c>
      <c r="K18" s="138">
        <v>135</v>
      </c>
      <c r="L18" s="139"/>
      <c r="M18" s="139"/>
      <c r="N18" s="138">
        <v>2720</v>
      </c>
      <c r="O18" s="140">
        <v>0.45</v>
      </c>
      <c r="P18" s="138">
        <v>1224</v>
      </c>
      <c r="Q18" s="141">
        <v>806.6667</v>
      </c>
      <c r="R18" s="142"/>
      <c r="S18" s="143"/>
    </row>
    <row r="19" spans="1:19" s="114" customFormat="1" ht="34.5" customHeight="1">
      <c r="A19" s="131">
        <v>16</v>
      </c>
      <c r="B19" s="132"/>
      <c r="C19" s="133" t="s">
        <v>692</v>
      </c>
      <c r="D19" s="133" t="s">
        <v>691</v>
      </c>
      <c r="E19" s="132" t="s">
        <v>685</v>
      </c>
      <c r="F19" s="132" t="s">
        <v>613</v>
      </c>
      <c r="G19" s="135">
        <v>2</v>
      </c>
      <c r="H19" s="136">
        <v>40612</v>
      </c>
      <c r="I19" s="137">
        <v>40612</v>
      </c>
      <c r="J19" s="138">
        <v>5400</v>
      </c>
      <c r="K19" s="138">
        <v>270</v>
      </c>
      <c r="L19" s="139"/>
      <c r="M19" s="139"/>
      <c r="N19" s="138">
        <v>5440</v>
      </c>
      <c r="O19" s="140">
        <v>0.45</v>
      </c>
      <c r="P19" s="138">
        <v>2448</v>
      </c>
      <c r="Q19" s="141">
        <v>806.6667</v>
      </c>
      <c r="R19" s="142"/>
      <c r="S19" s="143"/>
    </row>
    <row r="20" spans="1:19" s="114" customFormat="1" ht="34.5" customHeight="1">
      <c r="A20" s="131">
        <v>17</v>
      </c>
      <c r="B20" s="132"/>
      <c r="C20" s="133" t="s">
        <v>693</v>
      </c>
      <c r="D20" s="133" t="s">
        <v>691</v>
      </c>
      <c r="E20" s="132" t="s">
        <v>685</v>
      </c>
      <c r="F20" s="132" t="s">
        <v>613</v>
      </c>
      <c r="G20" s="135">
        <v>1</v>
      </c>
      <c r="H20" s="136">
        <v>40613</v>
      </c>
      <c r="I20" s="137">
        <v>40613</v>
      </c>
      <c r="J20" s="138">
        <v>2700</v>
      </c>
      <c r="K20" s="138">
        <v>135</v>
      </c>
      <c r="L20" s="139"/>
      <c r="M20" s="139"/>
      <c r="N20" s="138">
        <v>2720</v>
      </c>
      <c r="O20" s="140">
        <v>0.45</v>
      </c>
      <c r="P20" s="138">
        <v>1224</v>
      </c>
      <c r="Q20" s="141">
        <v>806.6667</v>
      </c>
      <c r="R20" s="142"/>
      <c r="S20" s="143"/>
    </row>
    <row r="21" spans="1:19" s="114" customFormat="1" ht="34.5" customHeight="1">
      <c r="A21" s="131">
        <v>18</v>
      </c>
      <c r="B21" s="132"/>
      <c r="C21" s="133" t="s">
        <v>694</v>
      </c>
      <c r="D21" s="133" t="s">
        <v>691</v>
      </c>
      <c r="E21" s="132" t="s">
        <v>685</v>
      </c>
      <c r="F21" s="132" t="s">
        <v>613</v>
      </c>
      <c r="G21" s="135">
        <v>1</v>
      </c>
      <c r="H21" s="136">
        <v>40612</v>
      </c>
      <c r="I21" s="137">
        <v>40612</v>
      </c>
      <c r="J21" s="138">
        <v>2700</v>
      </c>
      <c r="K21" s="138">
        <v>135</v>
      </c>
      <c r="L21" s="139"/>
      <c r="M21" s="139"/>
      <c r="N21" s="138">
        <v>2720</v>
      </c>
      <c r="O21" s="140">
        <v>0.45</v>
      </c>
      <c r="P21" s="138">
        <v>1224</v>
      </c>
      <c r="Q21" s="141">
        <v>806.6667</v>
      </c>
      <c r="R21" s="142"/>
      <c r="S21" s="143"/>
    </row>
    <row r="22" spans="1:19" s="114" customFormat="1" ht="34.5" customHeight="1">
      <c r="A22" s="131">
        <v>19</v>
      </c>
      <c r="B22" s="132"/>
      <c r="C22" s="133" t="s">
        <v>695</v>
      </c>
      <c r="D22" s="133" t="s">
        <v>691</v>
      </c>
      <c r="E22" s="132" t="s">
        <v>685</v>
      </c>
      <c r="F22" s="132" t="s">
        <v>613</v>
      </c>
      <c r="G22" s="135">
        <v>2</v>
      </c>
      <c r="H22" s="136">
        <v>40613</v>
      </c>
      <c r="I22" s="137">
        <v>40613</v>
      </c>
      <c r="J22" s="138">
        <v>5400</v>
      </c>
      <c r="K22" s="138">
        <v>270</v>
      </c>
      <c r="L22" s="139"/>
      <c r="M22" s="139"/>
      <c r="N22" s="138">
        <v>5440</v>
      </c>
      <c r="O22" s="140">
        <v>0.45</v>
      </c>
      <c r="P22" s="138">
        <v>2448</v>
      </c>
      <c r="Q22" s="141">
        <v>806.6667</v>
      </c>
      <c r="R22" s="142"/>
      <c r="S22" s="143"/>
    </row>
    <row r="23" spans="1:19" s="114" customFormat="1" ht="34.5" customHeight="1">
      <c r="A23" s="131">
        <v>20</v>
      </c>
      <c r="B23" s="132"/>
      <c r="C23" s="133" t="s">
        <v>696</v>
      </c>
      <c r="D23" s="133" t="s">
        <v>691</v>
      </c>
      <c r="E23" s="132" t="s">
        <v>685</v>
      </c>
      <c r="F23" s="132" t="s">
        <v>613</v>
      </c>
      <c r="G23" s="135">
        <v>1</v>
      </c>
      <c r="H23" s="136">
        <v>40612</v>
      </c>
      <c r="I23" s="137">
        <v>40612</v>
      </c>
      <c r="J23" s="138">
        <v>2700</v>
      </c>
      <c r="K23" s="138">
        <v>135</v>
      </c>
      <c r="L23" s="139"/>
      <c r="M23" s="139"/>
      <c r="N23" s="138">
        <v>2720</v>
      </c>
      <c r="O23" s="140">
        <v>0.45</v>
      </c>
      <c r="P23" s="138">
        <v>1224</v>
      </c>
      <c r="Q23" s="141">
        <v>806.6667</v>
      </c>
      <c r="R23" s="142"/>
      <c r="S23" s="143"/>
    </row>
    <row r="24" spans="1:19" s="114" customFormat="1" ht="34.5" customHeight="1">
      <c r="A24" s="131">
        <v>21</v>
      </c>
      <c r="B24" s="132"/>
      <c r="C24" s="134" t="s">
        <v>825</v>
      </c>
      <c r="D24" s="133" t="s">
        <v>691</v>
      </c>
      <c r="E24" s="132" t="s">
        <v>685</v>
      </c>
      <c r="F24" s="132" t="s">
        <v>613</v>
      </c>
      <c r="G24" s="135">
        <v>1</v>
      </c>
      <c r="H24" s="136">
        <v>40613</v>
      </c>
      <c r="I24" s="137">
        <v>40613</v>
      </c>
      <c r="J24" s="138">
        <v>2700</v>
      </c>
      <c r="K24" s="138">
        <v>135</v>
      </c>
      <c r="L24" s="139"/>
      <c r="M24" s="139"/>
      <c r="N24" s="138">
        <v>2720</v>
      </c>
      <c r="O24" s="140">
        <v>0.45</v>
      </c>
      <c r="P24" s="138">
        <v>1224</v>
      </c>
      <c r="Q24" s="141">
        <v>806.6667</v>
      </c>
      <c r="R24" s="142"/>
      <c r="S24" s="143"/>
    </row>
    <row r="25" spans="1:19" s="114" customFormat="1" ht="34.5" customHeight="1">
      <c r="A25" s="131">
        <v>22</v>
      </c>
      <c r="B25" s="132"/>
      <c r="C25" s="134" t="s">
        <v>826</v>
      </c>
      <c r="D25" s="133" t="s">
        <v>691</v>
      </c>
      <c r="E25" s="132" t="s">
        <v>685</v>
      </c>
      <c r="F25" s="132" t="s">
        <v>613</v>
      </c>
      <c r="G25" s="135">
        <v>1</v>
      </c>
      <c r="H25" s="136">
        <v>40612</v>
      </c>
      <c r="I25" s="137">
        <v>40612</v>
      </c>
      <c r="J25" s="138">
        <v>2700</v>
      </c>
      <c r="K25" s="138">
        <v>135</v>
      </c>
      <c r="L25" s="139"/>
      <c r="M25" s="139"/>
      <c r="N25" s="138">
        <v>2720</v>
      </c>
      <c r="O25" s="140">
        <v>0.45</v>
      </c>
      <c r="P25" s="138">
        <v>1224</v>
      </c>
      <c r="Q25" s="141">
        <v>806.6667</v>
      </c>
      <c r="R25" s="142"/>
      <c r="S25" s="143"/>
    </row>
    <row r="26" spans="1:19" s="114" customFormat="1" ht="34.5" customHeight="1">
      <c r="A26" s="131">
        <v>23</v>
      </c>
      <c r="B26" s="132"/>
      <c r="C26" s="134" t="s">
        <v>827</v>
      </c>
      <c r="D26" s="133" t="s">
        <v>691</v>
      </c>
      <c r="E26" s="132" t="s">
        <v>685</v>
      </c>
      <c r="F26" s="132" t="s">
        <v>613</v>
      </c>
      <c r="G26" s="135">
        <v>1</v>
      </c>
      <c r="H26" s="136">
        <v>40613</v>
      </c>
      <c r="I26" s="137">
        <v>40613</v>
      </c>
      <c r="J26" s="138">
        <v>2700</v>
      </c>
      <c r="K26" s="138">
        <v>135</v>
      </c>
      <c r="L26" s="139"/>
      <c r="M26" s="139"/>
      <c r="N26" s="138">
        <v>2720</v>
      </c>
      <c r="O26" s="140">
        <v>0.45</v>
      </c>
      <c r="P26" s="138">
        <v>1224</v>
      </c>
      <c r="Q26" s="141">
        <v>806.6667</v>
      </c>
      <c r="R26" s="142"/>
      <c r="S26" s="143"/>
    </row>
    <row r="27" spans="1:19" s="114" customFormat="1" ht="34.5" customHeight="1">
      <c r="A27" s="131">
        <v>24</v>
      </c>
      <c r="B27" s="132"/>
      <c r="C27" s="134" t="s">
        <v>828</v>
      </c>
      <c r="D27" s="133" t="s">
        <v>691</v>
      </c>
      <c r="E27" s="132" t="s">
        <v>685</v>
      </c>
      <c r="F27" s="132" t="s">
        <v>613</v>
      </c>
      <c r="G27" s="135">
        <v>1</v>
      </c>
      <c r="H27" s="136">
        <v>40612</v>
      </c>
      <c r="I27" s="137">
        <v>40612</v>
      </c>
      <c r="J27" s="138">
        <v>2700</v>
      </c>
      <c r="K27" s="138">
        <v>135</v>
      </c>
      <c r="L27" s="139"/>
      <c r="M27" s="139"/>
      <c r="N27" s="138">
        <v>2720</v>
      </c>
      <c r="O27" s="140">
        <v>0.45</v>
      </c>
      <c r="P27" s="138">
        <v>1224</v>
      </c>
      <c r="Q27" s="141">
        <v>806.6667</v>
      </c>
      <c r="R27" s="142"/>
      <c r="S27" s="143"/>
    </row>
    <row r="28" spans="1:19" s="114" customFormat="1" ht="34.5" customHeight="1">
      <c r="A28" s="131">
        <v>25</v>
      </c>
      <c r="B28" s="132"/>
      <c r="C28" s="134" t="s">
        <v>829</v>
      </c>
      <c r="D28" s="133" t="s">
        <v>691</v>
      </c>
      <c r="E28" s="132" t="s">
        <v>685</v>
      </c>
      <c r="F28" s="132" t="s">
        <v>613</v>
      </c>
      <c r="G28" s="135">
        <v>1</v>
      </c>
      <c r="H28" s="136">
        <v>40613</v>
      </c>
      <c r="I28" s="137">
        <v>40613</v>
      </c>
      <c r="J28" s="138">
        <v>2700</v>
      </c>
      <c r="K28" s="138">
        <v>135</v>
      </c>
      <c r="L28" s="139"/>
      <c r="M28" s="139"/>
      <c r="N28" s="138">
        <v>2720</v>
      </c>
      <c r="O28" s="140">
        <v>0.45</v>
      </c>
      <c r="P28" s="138">
        <v>1224</v>
      </c>
      <c r="Q28" s="141">
        <v>806.6667</v>
      </c>
      <c r="R28" s="142"/>
      <c r="S28" s="143"/>
    </row>
    <row r="29" spans="1:19" s="114" customFormat="1" ht="34.5" customHeight="1">
      <c r="A29" s="131">
        <v>26</v>
      </c>
      <c r="B29" s="132"/>
      <c r="C29" s="134" t="s">
        <v>830</v>
      </c>
      <c r="D29" s="133" t="s">
        <v>691</v>
      </c>
      <c r="E29" s="132" t="s">
        <v>685</v>
      </c>
      <c r="F29" s="132" t="s">
        <v>613</v>
      </c>
      <c r="G29" s="135">
        <v>1</v>
      </c>
      <c r="H29" s="136">
        <v>40612</v>
      </c>
      <c r="I29" s="137">
        <v>40612</v>
      </c>
      <c r="J29" s="138">
        <v>2700</v>
      </c>
      <c r="K29" s="138">
        <v>135</v>
      </c>
      <c r="L29" s="139"/>
      <c r="M29" s="139"/>
      <c r="N29" s="138">
        <v>2720</v>
      </c>
      <c r="O29" s="140">
        <v>0.45</v>
      </c>
      <c r="P29" s="138">
        <v>1224</v>
      </c>
      <c r="Q29" s="141">
        <v>806.6667</v>
      </c>
      <c r="R29" s="142"/>
      <c r="S29" s="143"/>
    </row>
    <row r="30" spans="1:19" s="114" customFormat="1" ht="34.5" customHeight="1">
      <c r="A30" s="131">
        <v>27</v>
      </c>
      <c r="B30" s="132"/>
      <c r="C30" s="144" t="s">
        <v>831</v>
      </c>
      <c r="D30" s="134" t="s">
        <v>697</v>
      </c>
      <c r="E30" s="132" t="s">
        <v>685</v>
      </c>
      <c r="F30" s="132" t="s">
        <v>613</v>
      </c>
      <c r="G30" s="135">
        <v>1</v>
      </c>
      <c r="H30" s="136">
        <v>40613</v>
      </c>
      <c r="I30" s="137">
        <v>40613</v>
      </c>
      <c r="J30" s="138">
        <v>4900</v>
      </c>
      <c r="K30" s="138">
        <v>245</v>
      </c>
      <c r="L30" s="139"/>
      <c r="M30" s="139"/>
      <c r="N30" s="138">
        <v>4860</v>
      </c>
      <c r="O30" s="140">
        <v>0.45</v>
      </c>
      <c r="P30" s="138">
        <v>2187</v>
      </c>
      <c r="Q30" s="141">
        <v>792.6531</v>
      </c>
      <c r="R30" s="142"/>
      <c r="S30" s="143"/>
    </row>
    <row r="31" spans="1:19" s="114" customFormat="1" ht="34.5" customHeight="1">
      <c r="A31" s="131">
        <v>28</v>
      </c>
      <c r="B31" s="132"/>
      <c r="C31" s="144" t="s">
        <v>832</v>
      </c>
      <c r="D31" s="134" t="s">
        <v>697</v>
      </c>
      <c r="E31" s="132" t="s">
        <v>685</v>
      </c>
      <c r="F31" s="132" t="s">
        <v>613</v>
      </c>
      <c r="G31" s="135">
        <v>1</v>
      </c>
      <c r="H31" s="136">
        <v>40612</v>
      </c>
      <c r="I31" s="137">
        <v>40612</v>
      </c>
      <c r="J31" s="138">
        <v>4900</v>
      </c>
      <c r="K31" s="138">
        <v>245</v>
      </c>
      <c r="L31" s="139"/>
      <c r="M31" s="139"/>
      <c r="N31" s="138">
        <v>4860</v>
      </c>
      <c r="O31" s="140">
        <v>0.45</v>
      </c>
      <c r="P31" s="138">
        <v>2187</v>
      </c>
      <c r="Q31" s="141">
        <v>792.6531</v>
      </c>
      <c r="R31" s="142"/>
      <c r="S31" s="143"/>
    </row>
    <row r="32" spans="1:19" s="114" customFormat="1" ht="34.5" customHeight="1">
      <c r="A32" s="131">
        <v>29</v>
      </c>
      <c r="B32" s="132"/>
      <c r="C32" s="144" t="s">
        <v>833</v>
      </c>
      <c r="D32" s="134" t="s">
        <v>697</v>
      </c>
      <c r="E32" s="132" t="s">
        <v>685</v>
      </c>
      <c r="F32" s="132" t="s">
        <v>613</v>
      </c>
      <c r="G32" s="135">
        <v>1</v>
      </c>
      <c r="H32" s="136">
        <v>40613</v>
      </c>
      <c r="I32" s="137">
        <v>40613</v>
      </c>
      <c r="J32" s="138">
        <v>4900</v>
      </c>
      <c r="K32" s="138">
        <v>245</v>
      </c>
      <c r="L32" s="139"/>
      <c r="M32" s="139"/>
      <c r="N32" s="138">
        <v>4860</v>
      </c>
      <c r="O32" s="140">
        <v>0.45</v>
      </c>
      <c r="P32" s="138">
        <v>2187</v>
      </c>
      <c r="Q32" s="141">
        <v>792.6531</v>
      </c>
      <c r="R32" s="142"/>
      <c r="S32" s="143"/>
    </row>
    <row r="33" spans="1:19" s="114" customFormat="1" ht="34.5" customHeight="1">
      <c r="A33" s="131">
        <v>30</v>
      </c>
      <c r="B33" s="132"/>
      <c r="C33" s="134" t="s">
        <v>834</v>
      </c>
      <c r="D33" s="134" t="s">
        <v>698</v>
      </c>
      <c r="E33" s="132" t="s">
        <v>699</v>
      </c>
      <c r="F33" s="132" t="s">
        <v>613</v>
      </c>
      <c r="G33" s="135">
        <v>1</v>
      </c>
      <c r="H33" s="136">
        <v>40612</v>
      </c>
      <c r="I33" s="137">
        <v>40612</v>
      </c>
      <c r="J33" s="138">
        <v>9000</v>
      </c>
      <c r="K33" s="138">
        <v>450</v>
      </c>
      <c r="L33" s="139"/>
      <c r="M33" s="139"/>
      <c r="N33" s="138">
        <v>6000</v>
      </c>
      <c r="O33" s="140">
        <v>0.35</v>
      </c>
      <c r="P33" s="138">
        <v>2100</v>
      </c>
      <c r="Q33" s="141">
        <v>366.6667</v>
      </c>
      <c r="R33" s="142"/>
      <c r="S33" s="143"/>
    </row>
    <row r="34" spans="1:19" s="114" customFormat="1" ht="34.5" customHeight="1">
      <c r="A34" s="131">
        <v>31</v>
      </c>
      <c r="B34" s="132"/>
      <c r="C34" s="134" t="s">
        <v>835</v>
      </c>
      <c r="D34" s="134" t="s">
        <v>700</v>
      </c>
      <c r="E34" s="132" t="s">
        <v>701</v>
      </c>
      <c r="F34" s="132" t="s">
        <v>613</v>
      </c>
      <c r="G34" s="135">
        <v>1</v>
      </c>
      <c r="H34" s="136">
        <v>40612</v>
      </c>
      <c r="I34" s="137">
        <v>40612</v>
      </c>
      <c r="J34" s="138">
        <v>1750</v>
      </c>
      <c r="K34" s="138">
        <v>87.5</v>
      </c>
      <c r="L34" s="139"/>
      <c r="M34" s="139"/>
      <c r="N34" s="138">
        <v>1490</v>
      </c>
      <c r="O34" s="140">
        <v>0.35</v>
      </c>
      <c r="P34" s="138">
        <v>522</v>
      </c>
      <c r="Q34" s="141">
        <v>496.5714</v>
      </c>
      <c r="R34" s="142"/>
      <c r="S34" s="143"/>
    </row>
    <row r="35" spans="1:19" s="114" customFormat="1" ht="28.5" customHeight="1">
      <c r="A35" s="490">
        <v>32</v>
      </c>
      <c r="B35" s="474"/>
      <c r="C35" s="485" t="s">
        <v>702</v>
      </c>
      <c r="D35" s="134" t="s">
        <v>703</v>
      </c>
      <c r="E35" s="132" t="s">
        <v>704</v>
      </c>
      <c r="F35" s="132" t="s">
        <v>613</v>
      </c>
      <c r="G35" s="135">
        <v>2</v>
      </c>
      <c r="H35" s="136">
        <v>40635</v>
      </c>
      <c r="I35" s="137">
        <v>40635</v>
      </c>
      <c r="J35" s="138">
        <v>4900</v>
      </c>
      <c r="K35" s="138">
        <v>245</v>
      </c>
      <c r="L35" s="139"/>
      <c r="M35" s="139"/>
      <c r="N35" s="138">
        <v>4860</v>
      </c>
      <c r="O35" s="140">
        <v>0.4</v>
      </c>
      <c r="P35" s="138">
        <v>1944</v>
      </c>
      <c r="Q35" s="141">
        <v>693.4694</v>
      </c>
      <c r="R35" s="142"/>
      <c r="S35" s="143"/>
    </row>
    <row r="36" spans="1:19" s="114" customFormat="1" ht="27" customHeight="1">
      <c r="A36" s="490"/>
      <c r="B36" s="475"/>
      <c r="C36" s="486"/>
      <c r="D36" s="134" t="s">
        <v>705</v>
      </c>
      <c r="E36" s="132" t="s">
        <v>704</v>
      </c>
      <c r="F36" s="132" t="s">
        <v>706</v>
      </c>
      <c r="G36" s="135">
        <v>2</v>
      </c>
      <c r="H36" s="136">
        <v>40636</v>
      </c>
      <c r="I36" s="137">
        <v>40636</v>
      </c>
      <c r="J36" s="138">
        <v>5700</v>
      </c>
      <c r="K36" s="138">
        <v>285</v>
      </c>
      <c r="L36" s="139"/>
      <c r="M36" s="139"/>
      <c r="N36" s="138">
        <v>4700</v>
      </c>
      <c r="O36" s="140">
        <v>0.4</v>
      </c>
      <c r="P36" s="138">
        <v>1880</v>
      </c>
      <c r="Q36" s="141">
        <v>559.6491</v>
      </c>
      <c r="R36" s="142"/>
      <c r="S36" s="143"/>
    </row>
    <row r="37" spans="1:19" s="114" customFormat="1" ht="34.5" customHeight="1">
      <c r="A37" s="490"/>
      <c r="B37" s="475"/>
      <c r="C37" s="486"/>
      <c r="D37" s="134" t="s">
        <v>707</v>
      </c>
      <c r="E37" s="132" t="s">
        <v>704</v>
      </c>
      <c r="F37" s="132" t="s">
        <v>708</v>
      </c>
      <c r="G37" s="135">
        <v>1</v>
      </c>
      <c r="H37" s="136">
        <v>40637</v>
      </c>
      <c r="I37" s="137">
        <v>40637</v>
      </c>
      <c r="J37" s="138">
        <v>750</v>
      </c>
      <c r="K37" s="138">
        <v>37.5</v>
      </c>
      <c r="L37" s="139"/>
      <c r="M37" s="139"/>
      <c r="N37" s="138">
        <v>670</v>
      </c>
      <c r="O37" s="140">
        <v>0.4</v>
      </c>
      <c r="P37" s="138">
        <v>268</v>
      </c>
      <c r="Q37" s="141">
        <v>614.6667</v>
      </c>
      <c r="R37" s="142"/>
      <c r="S37" s="143"/>
    </row>
    <row r="38" spans="1:19" s="114" customFormat="1" ht="34.5" customHeight="1">
      <c r="A38" s="490"/>
      <c r="B38" s="475"/>
      <c r="C38" s="486"/>
      <c r="D38" s="134" t="s">
        <v>709</v>
      </c>
      <c r="E38" s="132" t="s">
        <v>704</v>
      </c>
      <c r="F38" s="132" t="s">
        <v>708</v>
      </c>
      <c r="G38" s="135">
        <v>2</v>
      </c>
      <c r="H38" s="136">
        <v>40638</v>
      </c>
      <c r="I38" s="137">
        <v>40638</v>
      </c>
      <c r="J38" s="138">
        <v>730</v>
      </c>
      <c r="K38" s="138">
        <v>36.5</v>
      </c>
      <c r="L38" s="139"/>
      <c r="M38" s="139"/>
      <c r="N38" s="138">
        <v>540</v>
      </c>
      <c r="O38" s="140">
        <v>0.3</v>
      </c>
      <c r="P38" s="138">
        <v>162</v>
      </c>
      <c r="Q38" s="141">
        <v>343.8356</v>
      </c>
      <c r="R38" s="142"/>
      <c r="S38" s="143"/>
    </row>
    <row r="39" spans="1:19" s="114" customFormat="1" ht="34.5" customHeight="1">
      <c r="A39" s="490"/>
      <c r="B39" s="475"/>
      <c r="C39" s="486"/>
      <c r="D39" s="134" t="s">
        <v>710</v>
      </c>
      <c r="E39" s="132" t="s">
        <v>704</v>
      </c>
      <c r="F39" s="132" t="s">
        <v>633</v>
      </c>
      <c r="G39" s="135">
        <v>1</v>
      </c>
      <c r="H39" s="136">
        <v>40639</v>
      </c>
      <c r="I39" s="137">
        <v>40639</v>
      </c>
      <c r="J39" s="138">
        <v>2460</v>
      </c>
      <c r="K39" s="138">
        <v>123</v>
      </c>
      <c r="L39" s="139"/>
      <c r="M39" s="139"/>
      <c r="N39" s="138">
        <v>2520</v>
      </c>
      <c r="O39" s="140">
        <v>0.3</v>
      </c>
      <c r="P39" s="138">
        <v>756</v>
      </c>
      <c r="Q39" s="141">
        <v>514.6341</v>
      </c>
      <c r="R39" s="142"/>
      <c r="S39" s="143"/>
    </row>
    <row r="40" spans="1:19" s="114" customFormat="1" ht="42" customHeight="1">
      <c r="A40" s="490"/>
      <c r="B40" s="475"/>
      <c r="C40" s="486"/>
      <c r="D40" s="134" t="s">
        <v>711</v>
      </c>
      <c r="E40" s="132" t="s">
        <v>704</v>
      </c>
      <c r="F40" s="132" t="s">
        <v>712</v>
      </c>
      <c r="G40" s="135">
        <v>1</v>
      </c>
      <c r="H40" s="136">
        <v>40640</v>
      </c>
      <c r="I40" s="137">
        <v>40640</v>
      </c>
      <c r="J40" s="138">
        <v>545</v>
      </c>
      <c r="K40" s="138">
        <v>27.25</v>
      </c>
      <c r="L40" s="139"/>
      <c r="M40" s="139"/>
      <c r="N40" s="138">
        <v>550</v>
      </c>
      <c r="O40" s="140">
        <v>0.4</v>
      </c>
      <c r="P40" s="138">
        <v>220</v>
      </c>
      <c r="Q40" s="141">
        <v>707.3394</v>
      </c>
      <c r="R40" s="142"/>
      <c r="S40" s="143"/>
    </row>
    <row r="41" spans="1:19" s="114" customFormat="1" ht="44.25" customHeight="1">
      <c r="A41" s="490"/>
      <c r="B41" s="475"/>
      <c r="C41" s="486"/>
      <c r="D41" s="134" t="s">
        <v>713</v>
      </c>
      <c r="E41" s="132" t="s">
        <v>704</v>
      </c>
      <c r="F41" s="132" t="s">
        <v>712</v>
      </c>
      <c r="G41" s="135">
        <v>1</v>
      </c>
      <c r="H41" s="136">
        <v>40641</v>
      </c>
      <c r="I41" s="137">
        <v>40641</v>
      </c>
      <c r="J41" s="138">
        <v>480</v>
      </c>
      <c r="K41" s="138">
        <v>24</v>
      </c>
      <c r="L41" s="139"/>
      <c r="M41" s="139"/>
      <c r="N41" s="138">
        <v>350</v>
      </c>
      <c r="O41" s="140">
        <v>0.4</v>
      </c>
      <c r="P41" s="138">
        <v>140</v>
      </c>
      <c r="Q41" s="141">
        <v>483.3333</v>
      </c>
      <c r="R41" s="142"/>
      <c r="S41" s="143"/>
    </row>
    <row r="42" spans="1:19" s="114" customFormat="1" ht="42" customHeight="1">
      <c r="A42" s="490"/>
      <c r="B42" s="475"/>
      <c r="C42" s="486"/>
      <c r="D42" s="134" t="s">
        <v>714</v>
      </c>
      <c r="E42" s="132" t="s">
        <v>704</v>
      </c>
      <c r="F42" s="132" t="s">
        <v>712</v>
      </c>
      <c r="G42" s="135">
        <v>1</v>
      </c>
      <c r="H42" s="136">
        <v>40643</v>
      </c>
      <c r="I42" s="137">
        <v>40643</v>
      </c>
      <c r="J42" s="138">
        <v>1180</v>
      </c>
      <c r="K42" s="138">
        <v>59</v>
      </c>
      <c r="L42" s="139"/>
      <c r="M42" s="139"/>
      <c r="N42" s="138">
        <v>850</v>
      </c>
      <c r="O42" s="140">
        <v>0.3</v>
      </c>
      <c r="P42" s="138">
        <v>255</v>
      </c>
      <c r="Q42" s="141">
        <v>332.2034</v>
      </c>
      <c r="R42" s="142"/>
      <c r="S42" s="143"/>
    </row>
    <row r="43" spans="1:19" s="114" customFormat="1" ht="39" customHeight="1">
      <c r="A43" s="490"/>
      <c r="B43" s="475"/>
      <c r="C43" s="486"/>
      <c r="D43" s="134" t="s">
        <v>714</v>
      </c>
      <c r="E43" s="132" t="s">
        <v>704</v>
      </c>
      <c r="F43" s="132" t="s">
        <v>712</v>
      </c>
      <c r="G43" s="135">
        <v>15</v>
      </c>
      <c r="H43" s="136">
        <v>40645</v>
      </c>
      <c r="I43" s="137">
        <v>40645</v>
      </c>
      <c r="J43" s="138">
        <v>17700</v>
      </c>
      <c r="K43" s="138">
        <v>885</v>
      </c>
      <c r="L43" s="139"/>
      <c r="M43" s="139"/>
      <c r="N43" s="138">
        <v>12750</v>
      </c>
      <c r="O43" s="140">
        <v>0.3</v>
      </c>
      <c r="P43" s="138">
        <v>3825</v>
      </c>
      <c r="Q43" s="141">
        <v>332.2034</v>
      </c>
      <c r="R43" s="142"/>
      <c r="S43" s="143"/>
    </row>
    <row r="44" spans="1:19" s="114" customFormat="1" ht="34.5" customHeight="1">
      <c r="A44" s="490"/>
      <c r="B44" s="475"/>
      <c r="C44" s="486"/>
      <c r="D44" s="134" t="s">
        <v>715</v>
      </c>
      <c r="E44" s="132" t="s">
        <v>704</v>
      </c>
      <c r="F44" s="132" t="s">
        <v>708</v>
      </c>
      <c r="G44" s="135">
        <v>14</v>
      </c>
      <c r="H44" s="136">
        <v>40646</v>
      </c>
      <c r="I44" s="137">
        <v>40646</v>
      </c>
      <c r="J44" s="138">
        <v>5320</v>
      </c>
      <c r="K44" s="138">
        <v>266</v>
      </c>
      <c r="L44" s="139"/>
      <c r="M44" s="139"/>
      <c r="N44" s="138">
        <v>4060</v>
      </c>
      <c r="O44" s="140">
        <v>0.3</v>
      </c>
      <c r="P44" s="138">
        <v>1218</v>
      </c>
      <c r="Q44" s="141">
        <v>357.8947</v>
      </c>
      <c r="R44" s="142"/>
      <c r="S44" s="143"/>
    </row>
    <row r="45" spans="1:19" s="114" customFormat="1" ht="34.5" customHeight="1">
      <c r="A45" s="490"/>
      <c r="B45" s="475"/>
      <c r="C45" s="486"/>
      <c r="D45" s="134" t="s">
        <v>716</v>
      </c>
      <c r="E45" s="132" t="s">
        <v>704</v>
      </c>
      <c r="F45" s="132" t="s">
        <v>633</v>
      </c>
      <c r="G45" s="135">
        <v>4</v>
      </c>
      <c r="H45" s="136">
        <v>40647</v>
      </c>
      <c r="I45" s="137">
        <v>40647</v>
      </c>
      <c r="J45" s="138">
        <v>5200</v>
      </c>
      <c r="K45" s="138">
        <v>260</v>
      </c>
      <c r="L45" s="139"/>
      <c r="M45" s="139"/>
      <c r="N45" s="138">
        <v>6320</v>
      </c>
      <c r="O45" s="140">
        <v>0.3</v>
      </c>
      <c r="P45" s="138">
        <v>1896</v>
      </c>
      <c r="Q45" s="141">
        <v>629.2308</v>
      </c>
      <c r="R45" s="142"/>
      <c r="S45" s="143"/>
    </row>
    <row r="46" spans="1:19" s="114" customFormat="1" ht="34.5" customHeight="1">
      <c r="A46" s="490"/>
      <c r="B46" s="475"/>
      <c r="C46" s="486"/>
      <c r="D46" s="134" t="s">
        <v>717</v>
      </c>
      <c r="E46" s="132" t="s">
        <v>704</v>
      </c>
      <c r="F46" s="132" t="s">
        <v>706</v>
      </c>
      <c r="G46" s="135">
        <v>14</v>
      </c>
      <c r="H46" s="136">
        <v>40648</v>
      </c>
      <c r="I46" s="137">
        <v>40648</v>
      </c>
      <c r="J46" s="138">
        <v>8260</v>
      </c>
      <c r="K46" s="138">
        <v>413</v>
      </c>
      <c r="L46" s="139"/>
      <c r="M46" s="139"/>
      <c r="N46" s="138">
        <v>9100</v>
      </c>
      <c r="O46" s="140">
        <v>0.3</v>
      </c>
      <c r="P46" s="138">
        <v>2730</v>
      </c>
      <c r="Q46" s="141">
        <v>561.0169</v>
      </c>
      <c r="R46" s="142"/>
      <c r="S46" s="143"/>
    </row>
    <row r="47" spans="1:19" s="114" customFormat="1" ht="34.5" customHeight="1">
      <c r="A47" s="490"/>
      <c r="B47" s="475"/>
      <c r="C47" s="486"/>
      <c r="D47" s="134" t="s">
        <v>718</v>
      </c>
      <c r="E47" s="132" t="s">
        <v>704</v>
      </c>
      <c r="F47" s="132" t="s">
        <v>712</v>
      </c>
      <c r="G47" s="135">
        <v>6</v>
      </c>
      <c r="H47" s="136">
        <v>40649</v>
      </c>
      <c r="I47" s="137">
        <v>40649</v>
      </c>
      <c r="J47" s="138">
        <v>9500</v>
      </c>
      <c r="K47" s="138">
        <v>475</v>
      </c>
      <c r="L47" s="139"/>
      <c r="M47" s="139"/>
      <c r="N47" s="138">
        <v>2880</v>
      </c>
      <c r="O47" s="140">
        <v>0.3</v>
      </c>
      <c r="P47" s="138">
        <v>864</v>
      </c>
      <c r="Q47" s="141">
        <v>81.8947</v>
      </c>
      <c r="R47" s="142"/>
      <c r="S47" s="143"/>
    </row>
    <row r="48" spans="1:19" s="114" customFormat="1" ht="34.5" customHeight="1">
      <c r="A48" s="490"/>
      <c r="B48" s="475"/>
      <c r="C48" s="486"/>
      <c r="D48" s="134" t="s">
        <v>707</v>
      </c>
      <c r="E48" s="132" t="s">
        <v>704</v>
      </c>
      <c r="F48" s="132" t="s">
        <v>708</v>
      </c>
      <c r="G48" s="135">
        <v>1</v>
      </c>
      <c r="H48" s="136">
        <v>40652</v>
      </c>
      <c r="I48" s="137">
        <v>40652</v>
      </c>
      <c r="J48" s="138">
        <v>1180</v>
      </c>
      <c r="K48" s="138">
        <v>59</v>
      </c>
      <c r="L48" s="139"/>
      <c r="M48" s="139"/>
      <c r="N48" s="138">
        <v>670</v>
      </c>
      <c r="O48" s="140">
        <v>0.4</v>
      </c>
      <c r="P48" s="138">
        <v>268</v>
      </c>
      <c r="Q48" s="141">
        <v>354.2373</v>
      </c>
      <c r="R48" s="142"/>
      <c r="S48" s="143"/>
    </row>
    <row r="49" spans="1:19" s="114" customFormat="1" ht="34.5" customHeight="1">
      <c r="A49" s="490"/>
      <c r="B49" s="475"/>
      <c r="C49" s="486"/>
      <c r="D49" s="134" t="s">
        <v>709</v>
      </c>
      <c r="E49" s="132" t="s">
        <v>704</v>
      </c>
      <c r="F49" s="132" t="s">
        <v>708</v>
      </c>
      <c r="G49" s="135">
        <v>2</v>
      </c>
      <c r="H49" s="136">
        <v>40653</v>
      </c>
      <c r="I49" s="137">
        <v>40653</v>
      </c>
      <c r="J49" s="138">
        <v>1700</v>
      </c>
      <c r="K49" s="138">
        <v>85</v>
      </c>
      <c r="L49" s="139"/>
      <c r="M49" s="139"/>
      <c r="N49" s="138">
        <v>540</v>
      </c>
      <c r="O49" s="140">
        <v>0.3</v>
      </c>
      <c r="P49" s="138">
        <v>162</v>
      </c>
      <c r="Q49" s="141">
        <v>90.5882</v>
      </c>
      <c r="R49" s="142"/>
      <c r="S49" s="143"/>
    </row>
    <row r="50" spans="1:19" s="114" customFormat="1" ht="34.5" customHeight="1">
      <c r="A50" s="490"/>
      <c r="B50" s="475"/>
      <c r="C50" s="486"/>
      <c r="D50" s="134" t="s">
        <v>710</v>
      </c>
      <c r="E50" s="132" t="s">
        <v>704</v>
      </c>
      <c r="F50" s="132" t="s">
        <v>633</v>
      </c>
      <c r="G50" s="135">
        <v>1</v>
      </c>
      <c r="H50" s="136">
        <v>40654</v>
      </c>
      <c r="I50" s="137">
        <v>40654</v>
      </c>
      <c r="J50" s="138">
        <v>2460</v>
      </c>
      <c r="K50" s="138">
        <v>123</v>
      </c>
      <c r="L50" s="139"/>
      <c r="M50" s="139"/>
      <c r="N50" s="138">
        <v>2520</v>
      </c>
      <c r="O50" s="140">
        <v>0.3</v>
      </c>
      <c r="P50" s="138">
        <v>756</v>
      </c>
      <c r="Q50" s="141">
        <v>514.6341</v>
      </c>
      <c r="R50" s="142"/>
      <c r="S50" s="143"/>
    </row>
    <row r="51" spans="1:19" s="114" customFormat="1" ht="34.5" customHeight="1">
      <c r="A51" s="490"/>
      <c r="B51" s="475"/>
      <c r="C51" s="486"/>
      <c r="D51" s="134" t="s">
        <v>711</v>
      </c>
      <c r="E51" s="132" t="s">
        <v>704</v>
      </c>
      <c r="F51" s="132" t="s">
        <v>712</v>
      </c>
      <c r="G51" s="135">
        <v>1</v>
      </c>
      <c r="H51" s="136">
        <v>40655</v>
      </c>
      <c r="I51" s="137">
        <v>40655</v>
      </c>
      <c r="J51" s="138">
        <v>545</v>
      </c>
      <c r="K51" s="138">
        <v>27.25</v>
      </c>
      <c r="L51" s="139"/>
      <c r="M51" s="139"/>
      <c r="N51" s="138">
        <v>550</v>
      </c>
      <c r="O51" s="140">
        <v>0.4</v>
      </c>
      <c r="P51" s="138">
        <v>220</v>
      </c>
      <c r="Q51" s="141">
        <v>707.3394</v>
      </c>
      <c r="R51" s="142"/>
      <c r="S51" s="143"/>
    </row>
    <row r="52" spans="1:19" s="114" customFormat="1" ht="34.5" customHeight="1">
      <c r="A52" s="490"/>
      <c r="B52" s="475"/>
      <c r="C52" s="486"/>
      <c r="D52" s="134" t="s">
        <v>713</v>
      </c>
      <c r="E52" s="132" t="s">
        <v>704</v>
      </c>
      <c r="F52" s="132" t="s">
        <v>712</v>
      </c>
      <c r="G52" s="135">
        <v>1</v>
      </c>
      <c r="H52" s="136">
        <v>40656</v>
      </c>
      <c r="I52" s="137">
        <v>40656</v>
      </c>
      <c r="J52" s="138">
        <v>480</v>
      </c>
      <c r="K52" s="138">
        <v>24</v>
      </c>
      <c r="L52" s="139"/>
      <c r="M52" s="139"/>
      <c r="N52" s="138">
        <v>350</v>
      </c>
      <c r="O52" s="140">
        <v>0.4</v>
      </c>
      <c r="P52" s="138">
        <v>140</v>
      </c>
      <c r="Q52" s="141">
        <v>483.3333</v>
      </c>
      <c r="R52" s="142"/>
      <c r="S52" s="143"/>
    </row>
    <row r="53" spans="1:19" s="114" customFormat="1" ht="34.5" customHeight="1">
      <c r="A53" s="490"/>
      <c r="B53" s="475"/>
      <c r="C53" s="486"/>
      <c r="D53" s="134" t="s">
        <v>714</v>
      </c>
      <c r="E53" s="132" t="s">
        <v>704</v>
      </c>
      <c r="F53" s="132" t="s">
        <v>712</v>
      </c>
      <c r="G53" s="135">
        <v>1</v>
      </c>
      <c r="H53" s="136">
        <v>40657</v>
      </c>
      <c r="I53" s="137">
        <v>40657</v>
      </c>
      <c r="J53" s="138">
        <v>1180</v>
      </c>
      <c r="K53" s="138">
        <v>59</v>
      </c>
      <c r="L53" s="139"/>
      <c r="M53" s="139"/>
      <c r="N53" s="138">
        <v>850</v>
      </c>
      <c r="O53" s="140">
        <v>0.4</v>
      </c>
      <c r="P53" s="138">
        <v>340</v>
      </c>
      <c r="Q53" s="141">
        <v>476.2712</v>
      </c>
      <c r="R53" s="142"/>
      <c r="S53" s="143"/>
    </row>
    <row r="54" spans="1:19" s="114" customFormat="1" ht="34.5" customHeight="1">
      <c r="A54" s="490"/>
      <c r="B54" s="475"/>
      <c r="C54" s="486"/>
      <c r="D54" s="134" t="s">
        <v>709</v>
      </c>
      <c r="E54" s="132" t="s">
        <v>704</v>
      </c>
      <c r="F54" s="132" t="s">
        <v>708</v>
      </c>
      <c r="G54" s="135">
        <v>2</v>
      </c>
      <c r="H54" s="136">
        <v>40657</v>
      </c>
      <c r="I54" s="137">
        <v>40657</v>
      </c>
      <c r="J54" s="138">
        <v>730</v>
      </c>
      <c r="K54" s="138">
        <v>36.5</v>
      </c>
      <c r="L54" s="139"/>
      <c r="M54" s="139"/>
      <c r="N54" s="138">
        <v>540</v>
      </c>
      <c r="O54" s="140">
        <v>0.3</v>
      </c>
      <c r="P54" s="138">
        <v>162</v>
      </c>
      <c r="Q54" s="141">
        <v>343.8356</v>
      </c>
      <c r="R54" s="142"/>
      <c r="S54" s="143"/>
    </row>
    <row r="55" spans="1:19" s="114" customFormat="1" ht="34.5" customHeight="1">
      <c r="A55" s="490"/>
      <c r="B55" s="475"/>
      <c r="C55" s="486"/>
      <c r="D55" s="134" t="s">
        <v>710</v>
      </c>
      <c r="E55" s="132" t="s">
        <v>704</v>
      </c>
      <c r="F55" s="132" t="s">
        <v>633</v>
      </c>
      <c r="G55" s="135">
        <v>1</v>
      </c>
      <c r="H55" s="136">
        <v>40657</v>
      </c>
      <c r="I55" s="137">
        <v>40657</v>
      </c>
      <c r="J55" s="138">
        <v>2460</v>
      </c>
      <c r="K55" s="138">
        <v>123</v>
      </c>
      <c r="L55" s="139"/>
      <c r="M55" s="139"/>
      <c r="N55" s="138">
        <v>2520</v>
      </c>
      <c r="O55" s="140">
        <v>0.3</v>
      </c>
      <c r="P55" s="138">
        <v>756</v>
      </c>
      <c r="Q55" s="141">
        <v>514.6341</v>
      </c>
      <c r="R55" s="142"/>
      <c r="S55" s="143"/>
    </row>
    <row r="56" spans="1:19" s="114" customFormat="1" ht="34.5" customHeight="1">
      <c r="A56" s="490"/>
      <c r="B56" s="475"/>
      <c r="C56" s="486"/>
      <c r="D56" s="134" t="s">
        <v>711</v>
      </c>
      <c r="E56" s="132" t="s">
        <v>704</v>
      </c>
      <c r="F56" s="132" t="s">
        <v>712</v>
      </c>
      <c r="G56" s="135">
        <v>1</v>
      </c>
      <c r="H56" s="136">
        <v>40657</v>
      </c>
      <c r="I56" s="137">
        <v>40657</v>
      </c>
      <c r="J56" s="138">
        <v>545</v>
      </c>
      <c r="K56" s="138">
        <v>27.25</v>
      </c>
      <c r="L56" s="139"/>
      <c r="M56" s="139"/>
      <c r="N56" s="138">
        <v>550</v>
      </c>
      <c r="O56" s="140">
        <v>0.4</v>
      </c>
      <c r="P56" s="138">
        <v>220</v>
      </c>
      <c r="Q56" s="141">
        <v>707.3394</v>
      </c>
      <c r="R56" s="142"/>
      <c r="S56" s="143"/>
    </row>
    <row r="57" spans="1:19" s="114" customFormat="1" ht="34.5" customHeight="1">
      <c r="A57" s="490"/>
      <c r="B57" s="475"/>
      <c r="C57" s="486"/>
      <c r="D57" s="134" t="s">
        <v>713</v>
      </c>
      <c r="E57" s="132" t="s">
        <v>704</v>
      </c>
      <c r="F57" s="132" t="s">
        <v>712</v>
      </c>
      <c r="G57" s="135">
        <v>1</v>
      </c>
      <c r="H57" s="136">
        <v>40657</v>
      </c>
      <c r="I57" s="137">
        <v>40657</v>
      </c>
      <c r="J57" s="138">
        <v>480</v>
      </c>
      <c r="K57" s="138">
        <v>24</v>
      </c>
      <c r="L57" s="139"/>
      <c r="M57" s="139"/>
      <c r="N57" s="138">
        <v>350</v>
      </c>
      <c r="O57" s="140">
        <v>0.4</v>
      </c>
      <c r="P57" s="138">
        <v>140</v>
      </c>
      <c r="Q57" s="141">
        <v>483.3333</v>
      </c>
      <c r="R57" s="142"/>
      <c r="S57" s="143"/>
    </row>
    <row r="58" spans="1:19" s="114" customFormat="1" ht="34.5" customHeight="1">
      <c r="A58" s="490"/>
      <c r="B58" s="475"/>
      <c r="C58" s="486"/>
      <c r="D58" s="134" t="s">
        <v>719</v>
      </c>
      <c r="E58" s="132" t="s">
        <v>704</v>
      </c>
      <c r="F58" s="132" t="s">
        <v>712</v>
      </c>
      <c r="G58" s="135">
        <v>1</v>
      </c>
      <c r="H58" s="136">
        <v>40657</v>
      </c>
      <c r="I58" s="137">
        <v>40657</v>
      </c>
      <c r="J58" s="138">
        <v>1180</v>
      </c>
      <c r="K58" s="138">
        <v>59</v>
      </c>
      <c r="L58" s="139"/>
      <c r="M58" s="139"/>
      <c r="N58" s="138">
        <v>1150</v>
      </c>
      <c r="O58" s="140">
        <v>0.4</v>
      </c>
      <c r="P58" s="138">
        <v>460</v>
      </c>
      <c r="Q58" s="141">
        <v>679.661</v>
      </c>
      <c r="R58" s="142"/>
      <c r="S58" s="143"/>
    </row>
    <row r="59" spans="1:19" s="114" customFormat="1" ht="34.5" customHeight="1">
      <c r="A59" s="490"/>
      <c r="B59" s="475"/>
      <c r="C59" s="486"/>
      <c r="D59" s="134" t="s">
        <v>716</v>
      </c>
      <c r="E59" s="132" t="s">
        <v>704</v>
      </c>
      <c r="F59" s="132" t="s">
        <v>633</v>
      </c>
      <c r="G59" s="135">
        <v>4</v>
      </c>
      <c r="H59" s="136">
        <v>40657</v>
      </c>
      <c r="I59" s="137">
        <v>40657</v>
      </c>
      <c r="J59" s="138">
        <v>5200</v>
      </c>
      <c r="K59" s="138">
        <v>260</v>
      </c>
      <c r="L59" s="139"/>
      <c r="M59" s="139"/>
      <c r="N59" s="138">
        <v>6320</v>
      </c>
      <c r="O59" s="140">
        <v>0.3</v>
      </c>
      <c r="P59" s="138">
        <v>1896</v>
      </c>
      <c r="Q59" s="141">
        <v>629.2308</v>
      </c>
      <c r="R59" s="142"/>
      <c r="S59" s="143"/>
    </row>
    <row r="60" spans="1:19" s="114" customFormat="1" ht="34.5" customHeight="1">
      <c r="A60" s="490"/>
      <c r="B60" s="475"/>
      <c r="C60" s="486"/>
      <c r="D60" s="134" t="s">
        <v>720</v>
      </c>
      <c r="E60" s="132" t="s">
        <v>704</v>
      </c>
      <c r="F60" s="132" t="s">
        <v>633</v>
      </c>
      <c r="G60" s="135">
        <v>2</v>
      </c>
      <c r="H60" s="136">
        <v>40657</v>
      </c>
      <c r="I60" s="137">
        <v>40657</v>
      </c>
      <c r="J60" s="138">
        <v>1160</v>
      </c>
      <c r="K60" s="138">
        <v>58</v>
      </c>
      <c r="L60" s="139"/>
      <c r="M60" s="139"/>
      <c r="N60" s="138">
        <v>1120</v>
      </c>
      <c r="O60" s="140">
        <v>0.3</v>
      </c>
      <c r="P60" s="138">
        <v>336</v>
      </c>
      <c r="Q60" s="141">
        <v>479.3103</v>
      </c>
      <c r="R60" s="142"/>
      <c r="S60" s="143"/>
    </row>
    <row r="61" spans="1:19" s="114" customFormat="1" ht="34.5" customHeight="1">
      <c r="A61" s="490"/>
      <c r="B61" s="475"/>
      <c r="C61" s="486"/>
      <c r="D61" s="134" t="s">
        <v>711</v>
      </c>
      <c r="E61" s="132" t="s">
        <v>704</v>
      </c>
      <c r="F61" s="132" t="s">
        <v>712</v>
      </c>
      <c r="G61" s="135">
        <v>2</v>
      </c>
      <c r="H61" s="136">
        <v>40657</v>
      </c>
      <c r="I61" s="137">
        <v>40657</v>
      </c>
      <c r="J61" s="138">
        <v>1090</v>
      </c>
      <c r="K61" s="138">
        <v>54.5</v>
      </c>
      <c r="L61" s="139"/>
      <c r="M61" s="139"/>
      <c r="N61" s="138">
        <v>550</v>
      </c>
      <c r="O61" s="140">
        <v>0.4</v>
      </c>
      <c r="P61" s="138">
        <v>220</v>
      </c>
      <c r="Q61" s="141">
        <v>303.6697</v>
      </c>
      <c r="R61" s="142"/>
      <c r="S61" s="143"/>
    </row>
    <row r="62" spans="1:19" s="114" customFormat="1" ht="34.5" customHeight="1">
      <c r="A62" s="490"/>
      <c r="B62" s="475"/>
      <c r="C62" s="486"/>
      <c r="D62" s="134" t="s">
        <v>713</v>
      </c>
      <c r="E62" s="132" t="s">
        <v>704</v>
      </c>
      <c r="F62" s="132" t="s">
        <v>712</v>
      </c>
      <c r="G62" s="135">
        <v>1</v>
      </c>
      <c r="H62" s="136">
        <v>40657</v>
      </c>
      <c r="I62" s="137">
        <v>40657</v>
      </c>
      <c r="J62" s="138">
        <v>480</v>
      </c>
      <c r="K62" s="138">
        <v>24</v>
      </c>
      <c r="L62" s="139"/>
      <c r="M62" s="139"/>
      <c r="N62" s="138">
        <v>350</v>
      </c>
      <c r="O62" s="140">
        <v>0.4</v>
      </c>
      <c r="P62" s="138">
        <v>140</v>
      </c>
      <c r="Q62" s="141">
        <v>483.3333</v>
      </c>
      <c r="R62" s="142"/>
      <c r="S62" s="143"/>
    </row>
    <row r="63" spans="1:19" s="114" customFormat="1" ht="34.5" customHeight="1">
      <c r="A63" s="490"/>
      <c r="B63" s="475"/>
      <c r="C63" s="486"/>
      <c r="D63" s="134" t="s">
        <v>721</v>
      </c>
      <c r="E63" s="132" t="s">
        <v>704</v>
      </c>
      <c r="F63" s="132" t="s">
        <v>712</v>
      </c>
      <c r="G63" s="135">
        <v>1</v>
      </c>
      <c r="H63" s="136">
        <v>40657</v>
      </c>
      <c r="I63" s="137">
        <v>40657</v>
      </c>
      <c r="J63" s="138">
        <v>783</v>
      </c>
      <c r="K63" s="138">
        <v>39.15000000000009</v>
      </c>
      <c r="L63" s="139"/>
      <c r="M63" s="139"/>
      <c r="N63" s="138">
        <v>660</v>
      </c>
      <c r="O63" s="140">
        <v>0.4</v>
      </c>
      <c r="P63" s="138">
        <v>264</v>
      </c>
      <c r="Q63" s="141">
        <v>574.3295</v>
      </c>
      <c r="R63" s="142"/>
      <c r="S63" s="143"/>
    </row>
    <row r="64" spans="1:19" s="114" customFormat="1" ht="34.5" customHeight="1">
      <c r="A64" s="490"/>
      <c r="B64" s="475"/>
      <c r="C64" s="486"/>
      <c r="D64" s="134" t="s">
        <v>714</v>
      </c>
      <c r="E64" s="132" t="s">
        <v>704</v>
      </c>
      <c r="F64" s="132" t="s">
        <v>712</v>
      </c>
      <c r="G64" s="135">
        <v>4</v>
      </c>
      <c r="H64" s="136">
        <v>40657</v>
      </c>
      <c r="I64" s="137">
        <v>40657</v>
      </c>
      <c r="J64" s="138">
        <v>4720</v>
      </c>
      <c r="K64" s="138">
        <v>236</v>
      </c>
      <c r="L64" s="139"/>
      <c r="M64" s="139"/>
      <c r="N64" s="138">
        <v>3400</v>
      </c>
      <c r="O64" s="140">
        <v>0.3</v>
      </c>
      <c r="P64" s="138">
        <v>1020</v>
      </c>
      <c r="Q64" s="141">
        <v>332.2034</v>
      </c>
      <c r="R64" s="142"/>
      <c r="S64" s="143"/>
    </row>
    <row r="65" spans="1:19" s="114" customFormat="1" ht="34.5" customHeight="1">
      <c r="A65" s="490"/>
      <c r="B65" s="475"/>
      <c r="C65" s="486"/>
      <c r="D65" s="134" t="s">
        <v>715</v>
      </c>
      <c r="E65" s="132" t="s">
        <v>704</v>
      </c>
      <c r="F65" s="132" t="s">
        <v>708</v>
      </c>
      <c r="G65" s="135">
        <v>4</v>
      </c>
      <c r="H65" s="136">
        <v>40657</v>
      </c>
      <c r="I65" s="137">
        <v>40657</v>
      </c>
      <c r="J65" s="138">
        <v>1520</v>
      </c>
      <c r="K65" s="138">
        <v>76</v>
      </c>
      <c r="L65" s="139"/>
      <c r="M65" s="139"/>
      <c r="N65" s="138">
        <v>1160</v>
      </c>
      <c r="O65" s="140">
        <v>0.3</v>
      </c>
      <c r="P65" s="138">
        <v>348</v>
      </c>
      <c r="Q65" s="141">
        <v>357.8947</v>
      </c>
      <c r="R65" s="142"/>
      <c r="S65" s="143"/>
    </row>
    <row r="66" spans="1:19" s="114" customFormat="1" ht="34.5" customHeight="1">
      <c r="A66" s="490"/>
      <c r="B66" s="475"/>
      <c r="C66" s="486"/>
      <c r="D66" s="134" t="s">
        <v>716</v>
      </c>
      <c r="E66" s="132" t="s">
        <v>704</v>
      </c>
      <c r="F66" s="132" t="s">
        <v>633</v>
      </c>
      <c r="G66" s="135">
        <v>2</v>
      </c>
      <c r="H66" s="136">
        <v>40657</v>
      </c>
      <c r="I66" s="137">
        <v>40657</v>
      </c>
      <c r="J66" s="138">
        <v>2600</v>
      </c>
      <c r="K66" s="138">
        <v>130</v>
      </c>
      <c r="L66" s="139"/>
      <c r="M66" s="139"/>
      <c r="N66" s="138">
        <v>3160</v>
      </c>
      <c r="O66" s="140">
        <v>0.3</v>
      </c>
      <c r="P66" s="138">
        <v>948</v>
      </c>
      <c r="Q66" s="141">
        <v>629.2308</v>
      </c>
      <c r="R66" s="142"/>
      <c r="S66" s="143"/>
    </row>
    <row r="67" spans="1:19" s="114" customFormat="1" ht="34.5" customHeight="1">
      <c r="A67" s="490"/>
      <c r="B67" s="475"/>
      <c r="C67" s="486"/>
      <c r="D67" s="134" t="s">
        <v>717</v>
      </c>
      <c r="E67" s="132" t="s">
        <v>704</v>
      </c>
      <c r="F67" s="132" t="s">
        <v>706</v>
      </c>
      <c r="G67" s="135">
        <v>6</v>
      </c>
      <c r="H67" s="136">
        <v>40657</v>
      </c>
      <c r="I67" s="137">
        <v>40657</v>
      </c>
      <c r="J67" s="138">
        <v>3540</v>
      </c>
      <c r="K67" s="138">
        <v>177</v>
      </c>
      <c r="L67" s="139"/>
      <c r="M67" s="139"/>
      <c r="N67" s="138">
        <v>3900</v>
      </c>
      <c r="O67" s="140">
        <v>0.3</v>
      </c>
      <c r="P67" s="138">
        <v>1170</v>
      </c>
      <c r="Q67" s="141">
        <v>561.0169</v>
      </c>
      <c r="R67" s="142"/>
      <c r="S67" s="143"/>
    </row>
    <row r="68" spans="1:19" s="114" customFormat="1" ht="34.5" customHeight="1">
      <c r="A68" s="490"/>
      <c r="B68" s="475"/>
      <c r="C68" s="486"/>
      <c r="D68" s="134" t="s">
        <v>722</v>
      </c>
      <c r="E68" s="132" t="s">
        <v>704</v>
      </c>
      <c r="F68" s="132" t="s">
        <v>712</v>
      </c>
      <c r="G68" s="135">
        <v>1</v>
      </c>
      <c r="H68" s="136">
        <v>40657</v>
      </c>
      <c r="I68" s="137">
        <v>40657</v>
      </c>
      <c r="J68" s="138">
        <v>6860</v>
      </c>
      <c r="K68" s="138">
        <v>343</v>
      </c>
      <c r="L68" s="139"/>
      <c r="M68" s="139"/>
      <c r="N68" s="138">
        <v>6210</v>
      </c>
      <c r="O68" s="140">
        <v>0.4</v>
      </c>
      <c r="P68" s="138">
        <v>2484</v>
      </c>
      <c r="Q68" s="141">
        <v>624.1983</v>
      </c>
      <c r="R68" s="142"/>
      <c r="S68" s="143"/>
    </row>
    <row r="69" spans="1:19" s="114" customFormat="1" ht="34.5" customHeight="1">
      <c r="A69" s="490"/>
      <c r="B69" s="475"/>
      <c r="C69" s="486"/>
      <c r="D69" s="134" t="s">
        <v>723</v>
      </c>
      <c r="E69" s="132" t="s">
        <v>704</v>
      </c>
      <c r="F69" s="132" t="s">
        <v>708</v>
      </c>
      <c r="G69" s="135">
        <v>36</v>
      </c>
      <c r="H69" s="136">
        <v>40657</v>
      </c>
      <c r="I69" s="137">
        <v>40657</v>
      </c>
      <c r="J69" s="138">
        <v>10560</v>
      </c>
      <c r="K69" s="138">
        <v>528</v>
      </c>
      <c r="L69" s="139"/>
      <c r="M69" s="139"/>
      <c r="N69" s="138">
        <v>9240</v>
      </c>
      <c r="O69" s="140">
        <v>0.3</v>
      </c>
      <c r="P69" s="138">
        <v>2772</v>
      </c>
      <c r="Q69" s="141">
        <v>425</v>
      </c>
      <c r="R69" s="142"/>
      <c r="S69" s="143"/>
    </row>
    <row r="70" spans="1:19" s="114" customFormat="1" ht="34.5" customHeight="1">
      <c r="A70" s="490"/>
      <c r="B70" s="475"/>
      <c r="C70" s="486"/>
      <c r="D70" s="134" t="s">
        <v>714</v>
      </c>
      <c r="E70" s="132" t="s">
        <v>704</v>
      </c>
      <c r="F70" s="132" t="s">
        <v>712</v>
      </c>
      <c r="G70" s="135">
        <v>4</v>
      </c>
      <c r="H70" s="136">
        <v>40657</v>
      </c>
      <c r="I70" s="137">
        <v>40657</v>
      </c>
      <c r="J70" s="138">
        <v>4720</v>
      </c>
      <c r="K70" s="138">
        <v>236</v>
      </c>
      <c r="L70" s="139"/>
      <c r="M70" s="139"/>
      <c r="N70" s="138">
        <v>3400</v>
      </c>
      <c r="O70" s="140">
        <v>0.3</v>
      </c>
      <c r="P70" s="138">
        <v>1020</v>
      </c>
      <c r="Q70" s="141">
        <v>332.2034</v>
      </c>
      <c r="R70" s="142"/>
      <c r="S70" s="143"/>
    </row>
    <row r="71" spans="1:19" s="114" customFormat="1" ht="34.5" customHeight="1">
      <c r="A71" s="490"/>
      <c r="B71" s="475"/>
      <c r="C71" s="486"/>
      <c r="D71" s="134" t="s">
        <v>724</v>
      </c>
      <c r="E71" s="132" t="s">
        <v>704</v>
      </c>
      <c r="F71" s="132" t="s">
        <v>712</v>
      </c>
      <c r="G71" s="135">
        <v>1</v>
      </c>
      <c r="H71" s="136">
        <v>40657</v>
      </c>
      <c r="I71" s="137">
        <v>40657</v>
      </c>
      <c r="J71" s="138">
        <v>528</v>
      </c>
      <c r="K71" s="138">
        <v>26.4</v>
      </c>
      <c r="L71" s="139"/>
      <c r="M71" s="139"/>
      <c r="N71" s="138">
        <v>520</v>
      </c>
      <c r="O71" s="140">
        <v>0.3</v>
      </c>
      <c r="P71" s="138">
        <v>156</v>
      </c>
      <c r="Q71" s="141">
        <v>490.9091</v>
      </c>
      <c r="R71" s="142"/>
      <c r="S71" s="143"/>
    </row>
    <row r="72" spans="1:19" s="114" customFormat="1" ht="34.5" customHeight="1">
      <c r="A72" s="490"/>
      <c r="B72" s="475"/>
      <c r="C72" s="486"/>
      <c r="D72" s="134" t="s">
        <v>715</v>
      </c>
      <c r="E72" s="132" t="s">
        <v>704</v>
      </c>
      <c r="F72" s="132" t="s">
        <v>708</v>
      </c>
      <c r="G72" s="135">
        <v>5</v>
      </c>
      <c r="H72" s="136">
        <v>40657</v>
      </c>
      <c r="I72" s="137">
        <v>40657</v>
      </c>
      <c r="J72" s="138">
        <v>1900</v>
      </c>
      <c r="K72" s="138">
        <v>95</v>
      </c>
      <c r="L72" s="139"/>
      <c r="M72" s="139"/>
      <c r="N72" s="138">
        <v>1450</v>
      </c>
      <c r="O72" s="140">
        <v>0.3</v>
      </c>
      <c r="P72" s="138">
        <v>435</v>
      </c>
      <c r="Q72" s="141">
        <v>357.8947</v>
      </c>
      <c r="R72" s="142"/>
      <c r="S72" s="143"/>
    </row>
    <row r="73" spans="1:19" s="114" customFormat="1" ht="34.5" customHeight="1">
      <c r="A73" s="490"/>
      <c r="B73" s="475"/>
      <c r="C73" s="486"/>
      <c r="D73" s="134" t="s">
        <v>716</v>
      </c>
      <c r="E73" s="132" t="s">
        <v>704</v>
      </c>
      <c r="F73" s="132" t="s">
        <v>633</v>
      </c>
      <c r="G73" s="135">
        <v>2</v>
      </c>
      <c r="H73" s="136">
        <v>40657</v>
      </c>
      <c r="I73" s="137">
        <v>40657</v>
      </c>
      <c r="J73" s="138">
        <v>2600</v>
      </c>
      <c r="K73" s="138">
        <v>130</v>
      </c>
      <c r="L73" s="139"/>
      <c r="M73" s="139"/>
      <c r="N73" s="138">
        <v>3160</v>
      </c>
      <c r="O73" s="140">
        <v>0.3</v>
      </c>
      <c r="P73" s="138">
        <v>948</v>
      </c>
      <c r="Q73" s="141">
        <v>629.2308</v>
      </c>
      <c r="R73" s="142"/>
      <c r="S73" s="143"/>
    </row>
    <row r="74" spans="1:19" s="114" customFormat="1" ht="34.5" customHeight="1">
      <c r="A74" s="490"/>
      <c r="B74" s="476"/>
      <c r="C74" s="486"/>
      <c r="D74" s="134" t="s">
        <v>717</v>
      </c>
      <c r="E74" s="132" t="s">
        <v>704</v>
      </c>
      <c r="F74" s="132" t="s">
        <v>706</v>
      </c>
      <c r="G74" s="135">
        <v>6</v>
      </c>
      <c r="H74" s="136">
        <v>40657</v>
      </c>
      <c r="I74" s="137">
        <v>40657</v>
      </c>
      <c r="J74" s="138">
        <v>3540</v>
      </c>
      <c r="K74" s="138">
        <v>177</v>
      </c>
      <c r="L74" s="139"/>
      <c r="M74" s="139"/>
      <c r="N74" s="138">
        <v>3900</v>
      </c>
      <c r="O74" s="140">
        <v>0.3</v>
      </c>
      <c r="P74" s="138">
        <v>1170</v>
      </c>
      <c r="Q74" s="141">
        <v>561.0169</v>
      </c>
      <c r="R74" s="142"/>
      <c r="S74" s="143"/>
    </row>
    <row r="75" spans="1:19" s="114" customFormat="1" ht="34.5" customHeight="1">
      <c r="A75" s="145">
        <v>33</v>
      </c>
      <c r="B75" s="132"/>
      <c r="C75" s="134" t="s">
        <v>725</v>
      </c>
      <c r="D75" s="115"/>
      <c r="E75" s="132" t="s">
        <v>726</v>
      </c>
      <c r="F75" s="132" t="s">
        <v>613</v>
      </c>
      <c r="G75" s="135">
        <v>1</v>
      </c>
      <c r="H75" s="136">
        <v>40634</v>
      </c>
      <c r="I75" s="137">
        <v>40634</v>
      </c>
      <c r="J75" s="138">
        <v>3100</v>
      </c>
      <c r="K75" s="138">
        <v>155</v>
      </c>
      <c r="L75" s="139"/>
      <c r="M75" s="139"/>
      <c r="N75" s="138">
        <v>2890</v>
      </c>
      <c r="O75" s="140">
        <v>0.35</v>
      </c>
      <c r="P75" s="138">
        <v>1012</v>
      </c>
      <c r="Q75" s="141">
        <v>552.9032</v>
      </c>
      <c r="R75" s="142"/>
      <c r="S75" s="143"/>
    </row>
    <row r="76" spans="1:19" s="114" customFormat="1" ht="34.5" customHeight="1">
      <c r="A76" s="145">
        <v>34</v>
      </c>
      <c r="B76" s="132"/>
      <c r="C76" s="134" t="s">
        <v>727</v>
      </c>
      <c r="D76" s="134" t="s">
        <v>728</v>
      </c>
      <c r="E76" s="132" t="s">
        <v>729</v>
      </c>
      <c r="F76" s="132" t="s">
        <v>613</v>
      </c>
      <c r="G76" s="135">
        <v>1</v>
      </c>
      <c r="H76" s="136">
        <v>40634</v>
      </c>
      <c r="I76" s="137">
        <v>40634</v>
      </c>
      <c r="J76" s="138">
        <v>2700</v>
      </c>
      <c r="K76" s="138">
        <v>135</v>
      </c>
      <c r="L76" s="139"/>
      <c r="M76" s="139"/>
      <c r="N76" s="138">
        <v>2360</v>
      </c>
      <c r="O76" s="140">
        <v>0.35</v>
      </c>
      <c r="P76" s="138">
        <v>826</v>
      </c>
      <c r="Q76" s="141">
        <v>511.8519</v>
      </c>
      <c r="R76" s="142"/>
      <c r="S76" s="143"/>
    </row>
    <row r="77" spans="1:19" s="114" customFormat="1" ht="34.5" customHeight="1">
      <c r="A77" s="145">
        <v>35</v>
      </c>
      <c r="B77" s="132"/>
      <c r="C77" s="134" t="s">
        <v>836</v>
      </c>
      <c r="D77" s="134" t="s">
        <v>730</v>
      </c>
      <c r="E77" s="132" t="s">
        <v>731</v>
      </c>
      <c r="F77" s="132" t="s">
        <v>613</v>
      </c>
      <c r="G77" s="135">
        <v>4</v>
      </c>
      <c r="H77" s="136">
        <v>40634</v>
      </c>
      <c r="I77" s="137">
        <v>40634</v>
      </c>
      <c r="J77" s="138">
        <v>9780</v>
      </c>
      <c r="K77" s="138">
        <v>489</v>
      </c>
      <c r="L77" s="139"/>
      <c r="M77" s="139"/>
      <c r="N77" s="138">
        <v>8240</v>
      </c>
      <c r="O77" s="140">
        <v>0.35</v>
      </c>
      <c r="P77" s="138">
        <v>2884</v>
      </c>
      <c r="Q77" s="141">
        <v>489.7751</v>
      </c>
      <c r="R77" s="142"/>
      <c r="S77" s="143"/>
    </row>
    <row r="78" spans="1:19" s="114" customFormat="1" ht="34.5" customHeight="1">
      <c r="A78" s="480">
        <v>36</v>
      </c>
      <c r="B78" s="132"/>
      <c r="C78" s="485" t="s">
        <v>732</v>
      </c>
      <c r="D78" s="134" t="s">
        <v>733</v>
      </c>
      <c r="E78" s="132" t="s">
        <v>734</v>
      </c>
      <c r="F78" s="132" t="s">
        <v>712</v>
      </c>
      <c r="G78" s="135">
        <v>3</v>
      </c>
      <c r="H78" s="136">
        <v>40664</v>
      </c>
      <c r="I78" s="137">
        <v>40664</v>
      </c>
      <c r="J78" s="138">
        <v>3540</v>
      </c>
      <c r="K78" s="138">
        <v>177</v>
      </c>
      <c r="L78" s="139"/>
      <c r="M78" s="139"/>
      <c r="N78" s="138">
        <v>2550</v>
      </c>
      <c r="O78" s="140">
        <v>0.3</v>
      </c>
      <c r="P78" s="138">
        <v>765</v>
      </c>
      <c r="Q78" s="141">
        <v>332.2034</v>
      </c>
      <c r="R78" s="142"/>
      <c r="S78" s="143"/>
    </row>
    <row r="79" spans="1:19" s="114" customFormat="1" ht="34.5" customHeight="1">
      <c r="A79" s="481"/>
      <c r="B79" s="132"/>
      <c r="C79" s="487"/>
      <c r="D79" s="134" t="s">
        <v>735</v>
      </c>
      <c r="E79" s="132"/>
      <c r="F79" s="132" t="s">
        <v>706</v>
      </c>
      <c r="G79" s="135">
        <v>2</v>
      </c>
      <c r="H79" s="136">
        <v>40666</v>
      </c>
      <c r="I79" s="137">
        <v>40666</v>
      </c>
      <c r="J79" s="138">
        <v>1180</v>
      </c>
      <c r="K79" s="138">
        <v>59</v>
      </c>
      <c r="L79" s="139"/>
      <c r="M79" s="139"/>
      <c r="N79" s="138">
        <v>1060</v>
      </c>
      <c r="O79" s="140">
        <v>0.3</v>
      </c>
      <c r="P79" s="138">
        <v>318</v>
      </c>
      <c r="Q79" s="141">
        <v>438.9831</v>
      </c>
      <c r="R79" s="142"/>
      <c r="S79" s="143"/>
    </row>
    <row r="80" spans="1:19" s="114" customFormat="1" ht="34.5" customHeight="1">
      <c r="A80" s="131">
        <v>37</v>
      </c>
      <c r="B80" s="132"/>
      <c r="C80" s="134" t="s">
        <v>736</v>
      </c>
      <c r="D80" s="134" t="s">
        <v>737</v>
      </c>
      <c r="E80" s="132" t="s">
        <v>738</v>
      </c>
      <c r="F80" s="132" t="s">
        <v>613</v>
      </c>
      <c r="G80" s="135">
        <v>1</v>
      </c>
      <c r="H80" s="136">
        <v>40664</v>
      </c>
      <c r="I80" s="137">
        <v>40664</v>
      </c>
      <c r="J80" s="138">
        <v>1999</v>
      </c>
      <c r="K80" s="138">
        <v>99.95</v>
      </c>
      <c r="L80" s="139"/>
      <c r="M80" s="139"/>
      <c r="N80" s="138">
        <v>1760</v>
      </c>
      <c r="O80" s="140">
        <v>0.45</v>
      </c>
      <c r="P80" s="138">
        <v>792</v>
      </c>
      <c r="Q80" s="141">
        <v>692.3962</v>
      </c>
      <c r="R80" s="142"/>
      <c r="S80" s="143"/>
    </row>
    <row r="81" spans="1:19" s="114" customFormat="1" ht="34.5" customHeight="1">
      <c r="A81" s="131">
        <v>38</v>
      </c>
      <c r="B81" s="132"/>
      <c r="C81" s="134" t="s">
        <v>739</v>
      </c>
      <c r="D81" s="134" t="s">
        <v>740</v>
      </c>
      <c r="E81" s="132" t="s">
        <v>731</v>
      </c>
      <c r="F81" s="132" t="s">
        <v>613</v>
      </c>
      <c r="G81" s="135">
        <v>1</v>
      </c>
      <c r="H81" s="136">
        <v>40725</v>
      </c>
      <c r="I81" s="137">
        <v>40725</v>
      </c>
      <c r="J81" s="138">
        <v>3080</v>
      </c>
      <c r="K81" s="138">
        <v>154</v>
      </c>
      <c r="L81" s="139"/>
      <c r="M81" s="139"/>
      <c r="N81" s="138">
        <v>2360</v>
      </c>
      <c r="O81" s="140">
        <v>0.35</v>
      </c>
      <c r="P81" s="138">
        <v>826</v>
      </c>
      <c r="Q81" s="141">
        <v>436.3636</v>
      </c>
      <c r="R81" s="142"/>
      <c r="S81" s="143"/>
    </row>
    <row r="82" spans="1:19" s="114" customFormat="1" ht="34.5" customHeight="1">
      <c r="A82" s="131">
        <v>39</v>
      </c>
      <c r="B82" s="132"/>
      <c r="C82" s="134" t="s">
        <v>837</v>
      </c>
      <c r="D82" s="134" t="s">
        <v>741</v>
      </c>
      <c r="E82" s="132" t="s">
        <v>731</v>
      </c>
      <c r="F82" s="132" t="s">
        <v>613</v>
      </c>
      <c r="G82" s="135">
        <v>1</v>
      </c>
      <c r="H82" s="136">
        <v>40787</v>
      </c>
      <c r="I82" s="137">
        <v>40787</v>
      </c>
      <c r="J82" s="138">
        <v>2980</v>
      </c>
      <c r="K82" s="138">
        <v>243.3666666666668</v>
      </c>
      <c r="L82" s="139"/>
      <c r="M82" s="139"/>
      <c r="N82" s="138">
        <v>2330</v>
      </c>
      <c r="O82" s="140">
        <v>0.35</v>
      </c>
      <c r="P82" s="138">
        <v>816</v>
      </c>
      <c r="Q82" s="141">
        <v>235.2965</v>
      </c>
      <c r="R82" s="142"/>
      <c r="S82" s="143"/>
    </row>
    <row r="83" spans="1:19" s="114" customFormat="1" ht="34.5" customHeight="1">
      <c r="A83" s="131">
        <v>40</v>
      </c>
      <c r="B83" s="132"/>
      <c r="C83" s="146" t="s">
        <v>742</v>
      </c>
      <c r="D83" s="134"/>
      <c r="E83" s="132"/>
      <c r="F83" s="132" t="s">
        <v>613</v>
      </c>
      <c r="G83" s="135">
        <v>3</v>
      </c>
      <c r="H83" s="136">
        <v>40969</v>
      </c>
      <c r="I83" s="137">
        <v>40969</v>
      </c>
      <c r="J83" s="138">
        <v>9260</v>
      </c>
      <c r="K83" s="138">
        <v>1635.9333333333325</v>
      </c>
      <c r="L83" s="139"/>
      <c r="M83" s="139"/>
      <c r="N83" s="138">
        <v>6060</v>
      </c>
      <c r="O83" s="140">
        <v>0.4</v>
      </c>
      <c r="P83" s="138">
        <v>2424</v>
      </c>
      <c r="Q83" s="141">
        <v>48.1723</v>
      </c>
      <c r="R83" s="142"/>
      <c r="S83" s="143"/>
    </row>
    <row r="84" spans="1:19" s="114" customFormat="1" ht="34.5" customHeight="1">
      <c r="A84" s="131">
        <v>41</v>
      </c>
      <c r="B84" s="132"/>
      <c r="C84" s="102" t="s">
        <v>743</v>
      </c>
      <c r="D84" s="105" t="s">
        <v>744</v>
      </c>
      <c r="E84" s="132" t="s">
        <v>745</v>
      </c>
      <c r="F84" s="147" t="s">
        <v>613</v>
      </c>
      <c r="G84" s="135" t="s">
        <v>746</v>
      </c>
      <c r="H84" s="136">
        <v>41244</v>
      </c>
      <c r="I84" s="137">
        <v>41244</v>
      </c>
      <c r="J84" s="138">
        <v>1700</v>
      </c>
      <c r="K84" s="138">
        <v>542.5833333333333</v>
      </c>
      <c r="L84" s="139"/>
      <c r="M84" s="139"/>
      <c r="N84" s="138">
        <v>1450</v>
      </c>
      <c r="O84" s="140">
        <v>0.4</v>
      </c>
      <c r="P84" s="138">
        <v>580</v>
      </c>
      <c r="Q84" s="141">
        <v>6.896</v>
      </c>
      <c r="R84" s="142"/>
      <c r="S84" s="143"/>
    </row>
    <row r="85" spans="1:19" s="114" customFormat="1" ht="34.5" customHeight="1">
      <c r="A85" s="131">
        <v>42</v>
      </c>
      <c r="B85" s="132"/>
      <c r="C85" s="102" t="s">
        <v>747</v>
      </c>
      <c r="D85" s="105" t="s">
        <v>748</v>
      </c>
      <c r="E85" s="132" t="s">
        <v>749</v>
      </c>
      <c r="F85" s="147" t="s">
        <v>613</v>
      </c>
      <c r="G85" s="135" t="s">
        <v>746</v>
      </c>
      <c r="H85" s="136">
        <v>41275</v>
      </c>
      <c r="I85" s="137">
        <v>41275</v>
      </c>
      <c r="J85" s="138">
        <v>3200</v>
      </c>
      <c r="K85" s="138">
        <v>1072</v>
      </c>
      <c r="L85" s="139"/>
      <c r="M85" s="139"/>
      <c r="N85" s="138">
        <v>2130</v>
      </c>
      <c r="O85" s="140">
        <v>0.45</v>
      </c>
      <c r="P85" s="138">
        <v>959</v>
      </c>
      <c r="Q85" s="141">
        <v>-10.541</v>
      </c>
      <c r="R85" s="142"/>
      <c r="S85" s="143"/>
    </row>
    <row r="86" spans="1:19" s="114" customFormat="1" ht="34.5" customHeight="1">
      <c r="A86" s="131">
        <v>43</v>
      </c>
      <c r="B86" s="132"/>
      <c r="C86" s="102" t="s">
        <v>750</v>
      </c>
      <c r="D86" s="105" t="s">
        <v>751</v>
      </c>
      <c r="E86" s="132" t="s">
        <v>729</v>
      </c>
      <c r="F86" s="147" t="s">
        <v>613</v>
      </c>
      <c r="G86" s="135" t="s">
        <v>746</v>
      </c>
      <c r="H86" s="136">
        <v>41395</v>
      </c>
      <c r="I86" s="137">
        <v>41395</v>
      </c>
      <c r="J86" s="138">
        <v>3280</v>
      </c>
      <c r="K86" s="138">
        <v>1306.5333333333335</v>
      </c>
      <c r="L86" s="139"/>
      <c r="M86" s="139"/>
      <c r="N86" s="138">
        <v>2760</v>
      </c>
      <c r="O86" s="140">
        <v>0.45</v>
      </c>
      <c r="P86" s="138">
        <v>1242</v>
      </c>
      <c r="Q86" s="141">
        <v>-4.9393</v>
      </c>
      <c r="R86" s="142"/>
      <c r="S86" s="143"/>
    </row>
    <row r="87" spans="1:19" s="114" customFormat="1" ht="34.5" customHeight="1">
      <c r="A87" s="131">
        <v>44</v>
      </c>
      <c r="B87" s="132"/>
      <c r="C87" s="102" t="s">
        <v>752</v>
      </c>
      <c r="D87" s="105" t="s">
        <v>753</v>
      </c>
      <c r="E87" s="132"/>
      <c r="F87" s="147" t="s">
        <v>613</v>
      </c>
      <c r="G87" s="135" t="s">
        <v>746</v>
      </c>
      <c r="H87" s="136">
        <v>41395</v>
      </c>
      <c r="I87" s="137">
        <v>41395</v>
      </c>
      <c r="J87" s="138">
        <v>2499</v>
      </c>
      <c r="K87" s="138">
        <v>995.435</v>
      </c>
      <c r="L87" s="139"/>
      <c r="M87" s="139"/>
      <c r="N87" s="138">
        <v>2380</v>
      </c>
      <c r="O87" s="140">
        <v>0.45</v>
      </c>
      <c r="P87" s="138">
        <v>1071</v>
      </c>
      <c r="Q87" s="141">
        <v>7.5912</v>
      </c>
      <c r="R87" s="142"/>
      <c r="S87" s="143"/>
    </row>
    <row r="88" spans="1:19" s="114" customFormat="1" ht="34.5" customHeight="1">
      <c r="A88" s="131">
        <v>45</v>
      </c>
      <c r="B88" s="148"/>
      <c r="C88" s="102" t="s">
        <v>754</v>
      </c>
      <c r="D88" s="105" t="s">
        <v>755</v>
      </c>
      <c r="E88" s="149" t="s">
        <v>756</v>
      </c>
      <c r="F88" s="147" t="s">
        <v>613</v>
      </c>
      <c r="G88" s="135">
        <v>9</v>
      </c>
      <c r="H88" s="136">
        <v>41426</v>
      </c>
      <c r="I88" s="137">
        <v>41426</v>
      </c>
      <c r="J88" s="150">
        <v>37100</v>
      </c>
      <c r="K88" s="150">
        <v>15365.583333333336</v>
      </c>
      <c r="L88" s="109"/>
      <c r="M88" s="109"/>
      <c r="N88" s="138">
        <v>29250</v>
      </c>
      <c r="O88" s="140">
        <v>0.45</v>
      </c>
      <c r="P88" s="138">
        <v>13163</v>
      </c>
      <c r="Q88" s="141">
        <v>-14.3345</v>
      </c>
      <c r="R88" s="112"/>
      <c r="S88" s="113"/>
    </row>
    <row r="89" spans="1:19" s="114" customFormat="1" ht="34.5" customHeight="1">
      <c r="A89" s="131">
        <v>46</v>
      </c>
      <c r="B89" s="148"/>
      <c r="C89" s="102" t="s">
        <v>754</v>
      </c>
      <c r="D89" s="105" t="s">
        <v>757</v>
      </c>
      <c r="E89" s="149" t="s">
        <v>756</v>
      </c>
      <c r="F89" s="147" t="s">
        <v>613</v>
      </c>
      <c r="G89" s="135">
        <v>2</v>
      </c>
      <c r="H89" s="136">
        <v>41426</v>
      </c>
      <c r="I89" s="137">
        <v>41426</v>
      </c>
      <c r="J89" s="150">
        <v>19890</v>
      </c>
      <c r="K89" s="150">
        <v>8237.775</v>
      </c>
      <c r="L89" s="109"/>
      <c r="M89" s="109"/>
      <c r="N89" s="138">
        <v>12600</v>
      </c>
      <c r="O89" s="140">
        <v>0.45</v>
      </c>
      <c r="P89" s="138">
        <v>5670</v>
      </c>
      <c r="Q89" s="141">
        <v>-31.1707</v>
      </c>
      <c r="R89" s="112"/>
      <c r="S89" s="113"/>
    </row>
    <row r="90" spans="1:19" s="114" customFormat="1" ht="34.5" customHeight="1">
      <c r="A90" s="480">
        <v>47</v>
      </c>
      <c r="B90" s="148"/>
      <c r="C90" s="486"/>
      <c r="D90" s="105" t="s">
        <v>758</v>
      </c>
      <c r="E90" s="149" t="s">
        <v>670</v>
      </c>
      <c r="F90" s="151" t="s">
        <v>613</v>
      </c>
      <c r="G90" s="135" t="s">
        <v>746</v>
      </c>
      <c r="H90" s="136">
        <v>41456</v>
      </c>
      <c r="I90" s="137">
        <v>41456</v>
      </c>
      <c r="J90" s="150">
        <v>1950</v>
      </c>
      <c r="K90" s="150">
        <v>838.5</v>
      </c>
      <c r="L90" s="109"/>
      <c r="M90" s="109"/>
      <c r="N90" s="138">
        <v>1500</v>
      </c>
      <c r="O90" s="140">
        <v>0.45</v>
      </c>
      <c r="P90" s="138">
        <v>675</v>
      </c>
      <c r="Q90" s="141">
        <v>-19.4991</v>
      </c>
      <c r="R90" s="112"/>
      <c r="S90" s="113"/>
    </row>
    <row r="91" spans="1:19" s="114" customFormat="1" ht="34.5" customHeight="1">
      <c r="A91" s="481"/>
      <c r="B91" s="148"/>
      <c r="C91" s="487"/>
      <c r="D91" s="105" t="s">
        <v>759</v>
      </c>
      <c r="E91" s="149" t="s">
        <v>670</v>
      </c>
      <c r="F91" s="151" t="s">
        <v>613</v>
      </c>
      <c r="G91" s="135" t="s">
        <v>746</v>
      </c>
      <c r="H91" s="136">
        <v>41456</v>
      </c>
      <c r="I91" s="137">
        <v>41456</v>
      </c>
      <c r="J91" s="150">
        <v>950</v>
      </c>
      <c r="K91" s="150">
        <v>408.5</v>
      </c>
      <c r="L91" s="109"/>
      <c r="M91" s="109"/>
      <c r="N91" s="138">
        <v>770</v>
      </c>
      <c r="O91" s="140">
        <v>0.45</v>
      </c>
      <c r="P91" s="138">
        <v>347</v>
      </c>
      <c r="Q91" s="141">
        <v>-15.0551</v>
      </c>
      <c r="R91" s="112"/>
      <c r="S91" s="113"/>
    </row>
    <row r="92" spans="1:19" s="114" customFormat="1" ht="34.5" customHeight="1">
      <c r="A92" s="145">
        <v>48</v>
      </c>
      <c r="B92" s="148"/>
      <c r="C92" s="102" t="s">
        <v>760</v>
      </c>
      <c r="D92" s="105" t="s">
        <v>761</v>
      </c>
      <c r="E92" s="149" t="s">
        <v>762</v>
      </c>
      <c r="F92" s="147" t="s">
        <v>613</v>
      </c>
      <c r="G92" s="135">
        <v>4</v>
      </c>
      <c r="H92" s="136">
        <v>41487</v>
      </c>
      <c r="I92" s="137">
        <v>41487</v>
      </c>
      <c r="J92" s="150">
        <v>13200</v>
      </c>
      <c r="K92" s="150">
        <v>5885</v>
      </c>
      <c r="L92" s="109"/>
      <c r="M92" s="109"/>
      <c r="N92" s="138">
        <v>6530</v>
      </c>
      <c r="O92" s="140">
        <v>0.55</v>
      </c>
      <c r="P92" s="138">
        <v>3592</v>
      </c>
      <c r="Q92" s="141">
        <v>-38.9635</v>
      </c>
      <c r="R92" s="112"/>
      <c r="S92" s="113"/>
    </row>
    <row r="93" spans="1:19" s="114" customFormat="1" ht="34.5" customHeight="1">
      <c r="A93" s="145">
        <v>49</v>
      </c>
      <c r="B93" s="148"/>
      <c r="C93" s="102" t="s">
        <v>763</v>
      </c>
      <c r="D93" s="105" t="s">
        <v>764</v>
      </c>
      <c r="E93" s="149"/>
      <c r="F93" s="147" t="s">
        <v>708</v>
      </c>
      <c r="G93" s="135" t="s">
        <v>765</v>
      </c>
      <c r="H93" s="136">
        <v>41487</v>
      </c>
      <c r="I93" s="137">
        <v>41487</v>
      </c>
      <c r="J93" s="150">
        <v>4200</v>
      </c>
      <c r="K93" s="150">
        <v>1872.5</v>
      </c>
      <c r="L93" s="109"/>
      <c r="M93" s="109"/>
      <c r="N93" s="138">
        <v>3600</v>
      </c>
      <c r="O93" s="140">
        <v>0.4</v>
      </c>
      <c r="P93" s="138">
        <v>1440</v>
      </c>
      <c r="Q93" s="141">
        <v>-23.0975</v>
      </c>
      <c r="R93" s="112"/>
      <c r="S93" s="113"/>
    </row>
    <row r="94" spans="1:19" s="114" customFormat="1" ht="34.5" customHeight="1">
      <c r="A94" s="482">
        <v>50</v>
      </c>
      <c r="B94" s="477"/>
      <c r="C94" s="485" t="s">
        <v>766</v>
      </c>
      <c r="D94" s="105" t="s">
        <v>767</v>
      </c>
      <c r="E94" s="149"/>
      <c r="F94" s="147" t="s">
        <v>633</v>
      </c>
      <c r="G94" s="135" t="s">
        <v>746</v>
      </c>
      <c r="H94" s="136">
        <v>41487</v>
      </c>
      <c r="I94" s="137">
        <v>41487</v>
      </c>
      <c r="J94" s="150">
        <v>6484.8</v>
      </c>
      <c r="K94" s="150">
        <v>2891.14</v>
      </c>
      <c r="L94" s="109"/>
      <c r="M94" s="109"/>
      <c r="N94" s="138">
        <v>5920</v>
      </c>
      <c r="O94" s="140">
        <v>0.4</v>
      </c>
      <c r="P94" s="138">
        <v>2368</v>
      </c>
      <c r="Q94" s="141">
        <v>-18.0946</v>
      </c>
      <c r="R94" s="112"/>
      <c r="S94" s="113"/>
    </row>
    <row r="95" spans="1:19" s="114" customFormat="1" ht="34.5" customHeight="1">
      <c r="A95" s="480"/>
      <c r="B95" s="478"/>
      <c r="C95" s="486"/>
      <c r="D95" s="105" t="s">
        <v>768</v>
      </c>
      <c r="E95" s="149"/>
      <c r="F95" s="147" t="s">
        <v>633</v>
      </c>
      <c r="G95" s="135" t="s">
        <v>746</v>
      </c>
      <c r="H95" s="136">
        <v>41487</v>
      </c>
      <c r="I95" s="137">
        <v>41487</v>
      </c>
      <c r="J95" s="150">
        <v>2464</v>
      </c>
      <c r="K95" s="150">
        <v>1098.5333333333335</v>
      </c>
      <c r="L95" s="109"/>
      <c r="M95" s="109"/>
      <c r="N95" s="138">
        <v>5920</v>
      </c>
      <c r="O95" s="140">
        <v>0.4</v>
      </c>
      <c r="P95" s="138">
        <v>2368</v>
      </c>
      <c r="Q95" s="141">
        <v>115.5601</v>
      </c>
      <c r="R95" s="112"/>
      <c r="S95" s="113"/>
    </row>
    <row r="96" spans="1:19" s="114" customFormat="1" ht="34.5" customHeight="1">
      <c r="A96" s="481"/>
      <c r="B96" s="479"/>
      <c r="C96" s="487"/>
      <c r="D96" s="105" t="s">
        <v>769</v>
      </c>
      <c r="E96" s="149"/>
      <c r="F96" s="147" t="s">
        <v>633</v>
      </c>
      <c r="G96" s="135" t="s">
        <v>765</v>
      </c>
      <c r="H96" s="136">
        <v>41487</v>
      </c>
      <c r="I96" s="137">
        <v>41487</v>
      </c>
      <c r="J96" s="150">
        <v>480</v>
      </c>
      <c r="K96" s="150">
        <v>214</v>
      </c>
      <c r="L96" s="109"/>
      <c r="M96" s="109"/>
      <c r="N96" s="138">
        <v>380</v>
      </c>
      <c r="O96" s="140">
        <v>0.4</v>
      </c>
      <c r="P96" s="138">
        <v>152</v>
      </c>
      <c r="Q96" s="141">
        <v>-28.972</v>
      </c>
      <c r="R96" s="112"/>
      <c r="S96" s="113"/>
    </row>
    <row r="97" spans="1:19" s="114" customFormat="1" ht="34.5" customHeight="1">
      <c r="A97" s="482">
        <v>51</v>
      </c>
      <c r="B97" s="148"/>
      <c r="C97" s="102" t="s">
        <v>770</v>
      </c>
      <c r="D97" s="105" t="s">
        <v>771</v>
      </c>
      <c r="E97" s="149" t="s">
        <v>772</v>
      </c>
      <c r="F97" s="147" t="s">
        <v>613</v>
      </c>
      <c r="G97" s="135">
        <v>5</v>
      </c>
      <c r="H97" s="136">
        <v>41518</v>
      </c>
      <c r="I97" s="137">
        <v>41518</v>
      </c>
      <c r="J97" s="150">
        <v>9360</v>
      </c>
      <c r="K97" s="150">
        <v>4321.2</v>
      </c>
      <c r="L97" s="109"/>
      <c r="M97" s="109"/>
      <c r="N97" s="138">
        <v>3350</v>
      </c>
      <c r="O97" s="140">
        <v>0.45</v>
      </c>
      <c r="P97" s="138">
        <v>1508</v>
      </c>
      <c r="Q97" s="141">
        <v>-65.1023</v>
      </c>
      <c r="R97" s="112"/>
      <c r="S97" s="113"/>
    </row>
    <row r="98" spans="1:19" s="114" customFormat="1" ht="34.5" customHeight="1">
      <c r="A98" s="480"/>
      <c r="B98" s="148"/>
      <c r="C98" s="102" t="s">
        <v>773</v>
      </c>
      <c r="D98" s="105" t="s">
        <v>774</v>
      </c>
      <c r="E98" s="149" t="s">
        <v>775</v>
      </c>
      <c r="F98" s="147" t="s">
        <v>613</v>
      </c>
      <c r="G98" s="135">
        <v>1</v>
      </c>
      <c r="H98" s="136">
        <v>41518</v>
      </c>
      <c r="I98" s="137">
        <v>41518</v>
      </c>
      <c r="J98" s="150">
        <v>18600</v>
      </c>
      <c r="K98" s="150">
        <v>8587</v>
      </c>
      <c r="L98" s="109"/>
      <c r="M98" s="109"/>
      <c r="N98" s="138">
        <v>1230</v>
      </c>
      <c r="O98" s="140">
        <v>0.45</v>
      </c>
      <c r="P98" s="138">
        <v>554</v>
      </c>
      <c r="Q98" s="141">
        <v>-93.5484</v>
      </c>
      <c r="R98" s="112"/>
      <c r="S98" s="113"/>
    </row>
    <row r="99" spans="1:19" s="114" customFormat="1" ht="34.5" customHeight="1">
      <c r="A99" s="480"/>
      <c r="B99" s="148"/>
      <c r="C99" s="102" t="s">
        <v>776</v>
      </c>
      <c r="D99" s="105" t="s">
        <v>777</v>
      </c>
      <c r="E99" s="149" t="s">
        <v>778</v>
      </c>
      <c r="F99" s="147" t="s">
        <v>613</v>
      </c>
      <c r="G99" s="135">
        <v>17</v>
      </c>
      <c r="H99" s="136">
        <v>41518</v>
      </c>
      <c r="I99" s="137">
        <v>41518</v>
      </c>
      <c r="J99" s="150">
        <v>70000</v>
      </c>
      <c r="K99" s="150">
        <v>32316.66666666667</v>
      </c>
      <c r="L99" s="109"/>
      <c r="M99" s="109"/>
      <c r="N99" s="138">
        <v>27730</v>
      </c>
      <c r="O99" s="140">
        <v>0.55</v>
      </c>
      <c r="P99" s="138">
        <v>15252</v>
      </c>
      <c r="Q99" s="141">
        <v>-52.8045</v>
      </c>
      <c r="R99" s="112"/>
      <c r="S99" s="113"/>
    </row>
    <row r="100" spans="1:19" s="114" customFormat="1" ht="34.5" customHeight="1">
      <c r="A100" s="481"/>
      <c r="B100" s="148"/>
      <c r="C100" s="102" t="s">
        <v>779</v>
      </c>
      <c r="D100" s="105" t="s">
        <v>780</v>
      </c>
      <c r="E100" s="149" t="s">
        <v>670</v>
      </c>
      <c r="F100" s="147" t="s">
        <v>613</v>
      </c>
      <c r="G100" s="135">
        <v>1</v>
      </c>
      <c r="H100" s="136">
        <v>41518</v>
      </c>
      <c r="I100" s="137">
        <v>41518</v>
      </c>
      <c r="J100" s="150">
        <v>13200</v>
      </c>
      <c r="K100" s="150">
        <v>6094</v>
      </c>
      <c r="L100" s="109"/>
      <c r="M100" s="109"/>
      <c r="N100" s="138">
        <v>800</v>
      </c>
      <c r="O100" s="140">
        <v>0.45</v>
      </c>
      <c r="P100" s="138">
        <v>360</v>
      </c>
      <c r="Q100" s="141">
        <v>-94.0926</v>
      </c>
      <c r="R100" s="112"/>
      <c r="S100" s="113"/>
    </row>
    <row r="101" spans="1:19" s="114" customFormat="1" ht="34.5" customHeight="1">
      <c r="A101" s="145">
        <v>52</v>
      </c>
      <c r="B101" s="148"/>
      <c r="C101" s="102" t="s">
        <v>743</v>
      </c>
      <c r="D101" s="105" t="s">
        <v>741</v>
      </c>
      <c r="E101" s="149"/>
      <c r="F101" s="147" t="s">
        <v>613</v>
      </c>
      <c r="G101" s="135" t="s">
        <v>746</v>
      </c>
      <c r="H101" s="136">
        <v>41518</v>
      </c>
      <c r="I101" s="137">
        <v>41518</v>
      </c>
      <c r="J101" s="150">
        <v>1300</v>
      </c>
      <c r="K101" s="150">
        <v>600.1666666666667</v>
      </c>
      <c r="L101" s="109"/>
      <c r="M101" s="109"/>
      <c r="N101" s="138">
        <v>650</v>
      </c>
      <c r="O101" s="140">
        <v>0.45</v>
      </c>
      <c r="P101" s="138">
        <v>293</v>
      </c>
      <c r="Q101" s="141">
        <v>-51.1802</v>
      </c>
      <c r="R101" s="112"/>
      <c r="S101" s="113"/>
    </row>
    <row r="102" spans="1:19" s="114" customFormat="1" ht="34.5" customHeight="1">
      <c r="A102" s="480"/>
      <c r="B102" s="148"/>
      <c r="C102" s="486"/>
      <c r="D102" s="105" t="s">
        <v>781</v>
      </c>
      <c r="E102" s="149" t="s">
        <v>749</v>
      </c>
      <c r="F102" s="147" t="s">
        <v>782</v>
      </c>
      <c r="G102" s="135">
        <v>3</v>
      </c>
      <c r="H102" s="136">
        <v>41579</v>
      </c>
      <c r="I102" s="137">
        <v>41579</v>
      </c>
      <c r="J102" s="150">
        <v>22400</v>
      </c>
      <c r="K102" s="150">
        <v>11050.666666666666</v>
      </c>
      <c r="L102" s="109"/>
      <c r="M102" s="109"/>
      <c r="N102" s="138">
        <v>2700</v>
      </c>
      <c r="O102" s="140">
        <v>0.45</v>
      </c>
      <c r="P102" s="138">
        <v>1215</v>
      </c>
      <c r="Q102" s="141">
        <v>-89.0052</v>
      </c>
      <c r="R102" s="112"/>
      <c r="S102" s="113"/>
    </row>
    <row r="103" spans="1:19" s="114" customFormat="1" ht="34.5" customHeight="1">
      <c r="A103" s="480"/>
      <c r="B103" s="148"/>
      <c r="C103" s="486"/>
      <c r="D103" s="105" t="s">
        <v>783</v>
      </c>
      <c r="E103" s="149" t="s">
        <v>749</v>
      </c>
      <c r="F103" s="147" t="s">
        <v>782</v>
      </c>
      <c r="G103" s="135" t="s">
        <v>746</v>
      </c>
      <c r="H103" s="136">
        <v>41579</v>
      </c>
      <c r="I103" s="137">
        <v>41579</v>
      </c>
      <c r="J103" s="150">
        <v>900</v>
      </c>
      <c r="K103" s="150">
        <v>444</v>
      </c>
      <c r="L103" s="109"/>
      <c r="M103" s="109"/>
      <c r="N103" s="138">
        <v>900</v>
      </c>
      <c r="O103" s="140">
        <v>0.45</v>
      </c>
      <c r="P103" s="138">
        <v>405</v>
      </c>
      <c r="Q103" s="141">
        <v>-8.7838</v>
      </c>
      <c r="R103" s="112"/>
      <c r="S103" s="113"/>
    </row>
    <row r="104" spans="1:19" s="114" customFormat="1" ht="34.5" customHeight="1">
      <c r="A104" s="480"/>
      <c r="B104" s="148"/>
      <c r="C104" s="486"/>
      <c r="D104" s="105" t="s">
        <v>784</v>
      </c>
      <c r="E104" s="149" t="s">
        <v>745</v>
      </c>
      <c r="F104" s="147" t="s">
        <v>782</v>
      </c>
      <c r="G104" s="135" t="s">
        <v>746</v>
      </c>
      <c r="H104" s="136">
        <v>41579</v>
      </c>
      <c r="I104" s="137">
        <v>41579</v>
      </c>
      <c r="J104" s="150">
        <v>3360</v>
      </c>
      <c r="K104" s="150">
        <v>1657.6</v>
      </c>
      <c r="L104" s="109"/>
      <c r="M104" s="109"/>
      <c r="N104" s="138">
        <v>1450</v>
      </c>
      <c r="O104" s="140">
        <v>0.45</v>
      </c>
      <c r="P104" s="138">
        <v>653</v>
      </c>
      <c r="Q104" s="141">
        <v>-60.6057</v>
      </c>
      <c r="R104" s="112"/>
      <c r="S104" s="113"/>
    </row>
    <row r="105" spans="1:19" s="114" customFormat="1" ht="34.5" customHeight="1">
      <c r="A105" s="145">
        <v>53</v>
      </c>
      <c r="B105" s="148"/>
      <c r="C105" s="102" t="s">
        <v>785</v>
      </c>
      <c r="D105" s="105" t="s">
        <v>786</v>
      </c>
      <c r="E105" s="149"/>
      <c r="F105" s="147" t="s">
        <v>706</v>
      </c>
      <c r="G105" s="135" t="s">
        <v>746</v>
      </c>
      <c r="H105" s="136">
        <v>41609</v>
      </c>
      <c r="I105" s="137">
        <v>41609</v>
      </c>
      <c r="J105" s="150">
        <v>7595</v>
      </c>
      <c r="K105" s="150">
        <v>3867.1208333333334</v>
      </c>
      <c r="L105" s="109"/>
      <c r="M105" s="109"/>
      <c r="N105" s="138">
        <v>7250</v>
      </c>
      <c r="O105" s="140">
        <v>0.45</v>
      </c>
      <c r="P105" s="138">
        <v>3263</v>
      </c>
      <c r="Q105" s="141">
        <v>-15.622</v>
      </c>
      <c r="R105" s="112"/>
      <c r="S105" s="113"/>
    </row>
    <row r="106" spans="1:19" s="114" customFormat="1" ht="34.5" customHeight="1">
      <c r="A106" s="482">
        <v>54</v>
      </c>
      <c r="B106" s="148"/>
      <c r="C106" s="485" t="s">
        <v>776</v>
      </c>
      <c r="D106" s="105" t="s">
        <v>787</v>
      </c>
      <c r="E106" s="149" t="s">
        <v>788</v>
      </c>
      <c r="F106" s="147" t="s">
        <v>613</v>
      </c>
      <c r="G106" s="135" t="s">
        <v>746</v>
      </c>
      <c r="H106" s="136">
        <v>41640</v>
      </c>
      <c r="I106" s="137">
        <v>41640</v>
      </c>
      <c r="J106" s="150">
        <v>2600</v>
      </c>
      <c r="K106" s="150">
        <v>1365</v>
      </c>
      <c r="L106" s="109"/>
      <c r="M106" s="109"/>
      <c r="N106" s="138">
        <v>2180</v>
      </c>
      <c r="O106" s="140">
        <v>0.6</v>
      </c>
      <c r="P106" s="138">
        <v>1308</v>
      </c>
      <c r="Q106" s="141">
        <v>-4.1758</v>
      </c>
      <c r="R106" s="112"/>
      <c r="S106" s="113"/>
    </row>
    <row r="107" spans="1:19" s="114" customFormat="1" ht="34.5" customHeight="1">
      <c r="A107" s="480"/>
      <c r="B107" s="148"/>
      <c r="C107" s="486"/>
      <c r="D107" s="105" t="s">
        <v>789</v>
      </c>
      <c r="E107" s="149" t="s">
        <v>788</v>
      </c>
      <c r="F107" s="147" t="s">
        <v>613</v>
      </c>
      <c r="G107" s="135" t="s">
        <v>790</v>
      </c>
      <c r="H107" s="136">
        <v>41640</v>
      </c>
      <c r="I107" s="137">
        <v>41640</v>
      </c>
      <c r="J107" s="150">
        <v>8400</v>
      </c>
      <c r="K107" s="150">
        <v>4410</v>
      </c>
      <c r="L107" s="109"/>
      <c r="M107" s="109"/>
      <c r="N107" s="138">
        <v>6900</v>
      </c>
      <c r="O107" s="140">
        <v>0.6</v>
      </c>
      <c r="P107" s="138">
        <v>4140</v>
      </c>
      <c r="Q107" s="141">
        <v>-6.1224</v>
      </c>
      <c r="R107" s="112"/>
      <c r="S107" s="113"/>
    </row>
    <row r="108" spans="1:19" s="114" customFormat="1" ht="34.5" customHeight="1">
      <c r="A108" s="480"/>
      <c r="B108" s="148"/>
      <c r="C108" s="486"/>
      <c r="D108" s="105" t="s">
        <v>791</v>
      </c>
      <c r="E108" s="149" t="s">
        <v>788</v>
      </c>
      <c r="F108" s="147" t="s">
        <v>613</v>
      </c>
      <c r="G108" s="135" t="s">
        <v>746</v>
      </c>
      <c r="H108" s="136">
        <v>41640</v>
      </c>
      <c r="I108" s="137">
        <v>41640</v>
      </c>
      <c r="J108" s="150">
        <v>5000</v>
      </c>
      <c r="K108" s="150">
        <v>2625</v>
      </c>
      <c r="L108" s="109"/>
      <c r="M108" s="109"/>
      <c r="N108" s="138">
        <v>4700</v>
      </c>
      <c r="O108" s="140">
        <v>0.6</v>
      </c>
      <c r="P108" s="138">
        <v>2820</v>
      </c>
      <c r="Q108" s="141">
        <v>7.4286</v>
      </c>
      <c r="R108" s="112"/>
      <c r="S108" s="113"/>
    </row>
    <row r="109" spans="1:19" s="114" customFormat="1" ht="34.5" customHeight="1">
      <c r="A109" s="480"/>
      <c r="B109" s="148"/>
      <c r="C109" s="486"/>
      <c r="D109" s="105" t="s">
        <v>792</v>
      </c>
      <c r="E109" s="149" t="s">
        <v>788</v>
      </c>
      <c r="F109" s="147" t="s">
        <v>613</v>
      </c>
      <c r="G109" s="135" t="s">
        <v>793</v>
      </c>
      <c r="H109" s="136">
        <v>41640</v>
      </c>
      <c r="I109" s="137">
        <v>41640</v>
      </c>
      <c r="J109" s="150">
        <v>29000</v>
      </c>
      <c r="K109" s="150">
        <v>15225</v>
      </c>
      <c r="L109" s="109"/>
      <c r="M109" s="109"/>
      <c r="N109" s="138">
        <v>22000</v>
      </c>
      <c r="O109" s="140">
        <v>0.6</v>
      </c>
      <c r="P109" s="138">
        <v>13200</v>
      </c>
      <c r="Q109" s="141">
        <v>-13.3005</v>
      </c>
      <c r="R109" s="112"/>
      <c r="S109" s="113"/>
    </row>
    <row r="110" spans="1:19" s="114" customFormat="1" ht="34.5" customHeight="1">
      <c r="A110" s="482">
        <v>55</v>
      </c>
      <c r="B110" s="148"/>
      <c r="C110" s="485" t="s">
        <v>794</v>
      </c>
      <c r="D110" s="105" t="s">
        <v>792</v>
      </c>
      <c r="E110" s="149" t="s">
        <v>788</v>
      </c>
      <c r="F110" s="152" t="s">
        <v>613</v>
      </c>
      <c r="G110" s="135" t="s">
        <v>746</v>
      </c>
      <c r="H110" s="136">
        <v>41821</v>
      </c>
      <c r="I110" s="137">
        <v>41821</v>
      </c>
      <c r="J110" s="150">
        <v>5510</v>
      </c>
      <c r="K110" s="150">
        <v>3416.2</v>
      </c>
      <c r="L110" s="109"/>
      <c r="M110" s="109"/>
      <c r="N110" s="138">
        <v>4400</v>
      </c>
      <c r="O110" s="140">
        <v>0.6</v>
      </c>
      <c r="P110" s="138">
        <v>2640</v>
      </c>
      <c r="Q110" s="141">
        <v>-22.7212</v>
      </c>
      <c r="R110" s="112"/>
      <c r="S110" s="113"/>
    </row>
    <row r="111" spans="1:19" s="114" customFormat="1" ht="34.5" customHeight="1">
      <c r="A111" s="480"/>
      <c r="B111" s="148"/>
      <c r="C111" s="486"/>
      <c r="D111" s="105" t="s">
        <v>795</v>
      </c>
      <c r="E111" s="149" t="s">
        <v>788</v>
      </c>
      <c r="F111" s="152" t="s">
        <v>613</v>
      </c>
      <c r="G111" s="135" t="s">
        <v>746</v>
      </c>
      <c r="H111" s="136">
        <v>41821</v>
      </c>
      <c r="I111" s="137">
        <v>41821</v>
      </c>
      <c r="J111" s="150">
        <v>7790</v>
      </c>
      <c r="K111" s="150">
        <v>4829.8</v>
      </c>
      <c r="L111" s="109"/>
      <c r="M111" s="109"/>
      <c r="N111" s="138">
        <v>7120</v>
      </c>
      <c r="O111" s="140">
        <v>0.6</v>
      </c>
      <c r="P111" s="138">
        <v>4272</v>
      </c>
      <c r="Q111" s="141">
        <v>-11.5491</v>
      </c>
      <c r="R111" s="112"/>
      <c r="S111" s="113"/>
    </row>
    <row r="112" spans="1:19" s="114" customFormat="1" ht="13.5">
      <c r="A112" s="481"/>
      <c r="B112" s="148"/>
      <c r="C112" s="487"/>
      <c r="D112" s="105" t="s">
        <v>796</v>
      </c>
      <c r="E112" s="149" t="s">
        <v>788</v>
      </c>
      <c r="F112" s="152" t="s">
        <v>613</v>
      </c>
      <c r="G112" s="135" t="s">
        <v>797</v>
      </c>
      <c r="H112" s="136">
        <v>41821</v>
      </c>
      <c r="I112" s="137">
        <v>41821</v>
      </c>
      <c r="J112" s="150">
        <v>49020</v>
      </c>
      <c r="K112" s="150">
        <v>30392.4</v>
      </c>
      <c r="L112" s="109"/>
      <c r="M112" s="109"/>
      <c r="N112" s="138">
        <v>46080</v>
      </c>
      <c r="O112" s="140">
        <v>0.6</v>
      </c>
      <c r="P112" s="138">
        <v>27648</v>
      </c>
      <c r="Q112" s="141">
        <v>-9.0299</v>
      </c>
      <c r="R112" s="112"/>
      <c r="S112" s="113"/>
    </row>
    <row r="113" spans="1:19" s="114" customFormat="1" ht="13.5">
      <c r="A113" s="482">
        <v>56</v>
      </c>
      <c r="B113" s="148"/>
      <c r="C113" s="485" t="s">
        <v>770</v>
      </c>
      <c r="D113" s="105" t="s">
        <v>798</v>
      </c>
      <c r="E113" s="149" t="s">
        <v>799</v>
      </c>
      <c r="F113" s="152" t="s">
        <v>613</v>
      </c>
      <c r="G113" s="135">
        <v>1</v>
      </c>
      <c r="H113" s="136">
        <v>41883</v>
      </c>
      <c r="I113" s="137">
        <v>41883</v>
      </c>
      <c r="J113" s="150">
        <v>2340</v>
      </c>
      <c r="K113" s="150">
        <v>1524.9</v>
      </c>
      <c r="L113" s="109"/>
      <c r="M113" s="109"/>
      <c r="N113" s="138">
        <v>710</v>
      </c>
      <c r="O113" s="140">
        <v>0.6</v>
      </c>
      <c r="P113" s="138">
        <v>426</v>
      </c>
      <c r="Q113" s="141">
        <v>-72.0637</v>
      </c>
      <c r="R113" s="112"/>
      <c r="S113" s="113"/>
    </row>
    <row r="114" spans="1:19" s="114" customFormat="1" ht="13.5">
      <c r="A114" s="480"/>
      <c r="B114" s="148"/>
      <c r="C114" s="486"/>
      <c r="D114" s="105" t="s">
        <v>800</v>
      </c>
      <c r="E114" s="149" t="s">
        <v>799</v>
      </c>
      <c r="F114" s="152" t="s">
        <v>613</v>
      </c>
      <c r="G114" s="135" t="s">
        <v>765</v>
      </c>
      <c r="H114" s="136">
        <v>41883</v>
      </c>
      <c r="I114" s="137">
        <v>41883</v>
      </c>
      <c r="J114" s="150">
        <v>2400</v>
      </c>
      <c r="K114" s="150">
        <v>1564</v>
      </c>
      <c r="L114" s="109"/>
      <c r="M114" s="109"/>
      <c r="N114" s="138">
        <v>2210</v>
      </c>
      <c r="O114" s="140">
        <v>0.6</v>
      </c>
      <c r="P114" s="138">
        <v>1326</v>
      </c>
      <c r="Q114" s="141">
        <v>-15.2174</v>
      </c>
      <c r="R114" s="112"/>
      <c r="S114" s="113"/>
    </row>
    <row r="115" spans="1:19" s="114" customFormat="1" ht="13.5">
      <c r="A115" s="482">
        <v>57</v>
      </c>
      <c r="B115" s="148"/>
      <c r="C115" s="485" t="s">
        <v>801</v>
      </c>
      <c r="D115" s="105" t="s">
        <v>802</v>
      </c>
      <c r="E115" s="149" t="s">
        <v>803</v>
      </c>
      <c r="F115" s="152" t="s">
        <v>712</v>
      </c>
      <c r="G115" s="135" t="s">
        <v>793</v>
      </c>
      <c r="H115" s="136">
        <v>41944</v>
      </c>
      <c r="I115" s="137">
        <v>41944</v>
      </c>
      <c r="J115" s="150">
        <v>9000</v>
      </c>
      <c r="K115" s="150">
        <v>6150</v>
      </c>
      <c r="L115" s="109"/>
      <c r="M115" s="109"/>
      <c r="N115" s="138">
        <v>8600</v>
      </c>
      <c r="O115" s="140">
        <v>0.4</v>
      </c>
      <c r="P115" s="138">
        <v>3440</v>
      </c>
      <c r="Q115" s="141">
        <v>-44.065</v>
      </c>
      <c r="R115" s="112"/>
      <c r="S115" s="113"/>
    </row>
    <row r="116" spans="1:19" s="114" customFormat="1" ht="13.5">
      <c r="A116" s="480"/>
      <c r="B116" s="148"/>
      <c r="C116" s="486"/>
      <c r="D116" s="105" t="s">
        <v>804</v>
      </c>
      <c r="E116" s="149" t="s">
        <v>803</v>
      </c>
      <c r="F116" s="152" t="s">
        <v>712</v>
      </c>
      <c r="G116" s="135">
        <v>46</v>
      </c>
      <c r="H116" s="136">
        <v>41944</v>
      </c>
      <c r="I116" s="137">
        <v>41944</v>
      </c>
      <c r="J116" s="150">
        <v>11000</v>
      </c>
      <c r="K116" s="150">
        <v>7516.666666666667</v>
      </c>
      <c r="L116" s="109"/>
      <c r="M116" s="109"/>
      <c r="N116" s="138">
        <v>8740</v>
      </c>
      <c r="O116" s="140">
        <v>0.4</v>
      </c>
      <c r="P116" s="138">
        <v>3496</v>
      </c>
      <c r="Q116" s="141">
        <v>-53.49</v>
      </c>
      <c r="R116" s="112"/>
      <c r="S116" s="113"/>
    </row>
    <row r="117" spans="1:19" s="114" customFormat="1" ht="13.5">
      <c r="A117" s="480"/>
      <c r="B117" s="148"/>
      <c r="C117" s="486"/>
      <c r="D117" s="105" t="s">
        <v>805</v>
      </c>
      <c r="E117" s="149" t="s">
        <v>803</v>
      </c>
      <c r="F117" s="152" t="s">
        <v>633</v>
      </c>
      <c r="G117" s="135" t="s">
        <v>765</v>
      </c>
      <c r="H117" s="136">
        <v>41944</v>
      </c>
      <c r="I117" s="137">
        <v>41944</v>
      </c>
      <c r="J117" s="150">
        <v>3600</v>
      </c>
      <c r="K117" s="150">
        <v>2460</v>
      </c>
      <c r="L117" s="109"/>
      <c r="M117" s="109"/>
      <c r="N117" s="138">
        <v>3300</v>
      </c>
      <c r="O117" s="140">
        <v>0.4</v>
      </c>
      <c r="P117" s="138">
        <v>1320</v>
      </c>
      <c r="Q117" s="141">
        <v>-46.3415</v>
      </c>
      <c r="R117" s="112"/>
      <c r="S117" s="113"/>
    </row>
    <row r="118" spans="1:19" s="114" customFormat="1" ht="13.5">
      <c r="A118" s="480"/>
      <c r="B118" s="148"/>
      <c r="C118" s="486"/>
      <c r="D118" s="105" t="s">
        <v>806</v>
      </c>
      <c r="E118" s="149" t="s">
        <v>803</v>
      </c>
      <c r="F118" s="152" t="s">
        <v>712</v>
      </c>
      <c r="G118" s="135" t="s">
        <v>746</v>
      </c>
      <c r="H118" s="136">
        <v>41944</v>
      </c>
      <c r="I118" s="137">
        <v>41944</v>
      </c>
      <c r="J118" s="150">
        <v>2400</v>
      </c>
      <c r="K118" s="150">
        <v>1640</v>
      </c>
      <c r="L118" s="109"/>
      <c r="M118" s="109"/>
      <c r="N118" s="138">
        <v>1940</v>
      </c>
      <c r="O118" s="140">
        <v>0.4</v>
      </c>
      <c r="P118" s="138">
        <v>776</v>
      </c>
      <c r="Q118" s="141">
        <v>-52.6829</v>
      </c>
      <c r="R118" s="112"/>
      <c r="S118" s="113"/>
    </row>
    <row r="119" spans="1:19" s="114" customFormat="1" ht="13.5">
      <c r="A119" s="480"/>
      <c r="B119" s="148"/>
      <c r="C119" s="486"/>
      <c r="D119" s="105" t="s">
        <v>807</v>
      </c>
      <c r="E119" s="149" t="s">
        <v>803</v>
      </c>
      <c r="F119" s="152" t="s">
        <v>712</v>
      </c>
      <c r="G119" s="135">
        <v>8</v>
      </c>
      <c r="H119" s="136">
        <v>41944</v>
      </c>
      <c r="I119" s="137">
        <v>41944</v>
      </c>
      <c r="J119" s="150">
        <v>3240</v>
      </c>
      <c r="K119" s="150">
        <v>2214</v>
      </c>
      <c r="L119" s="109"/>
      <c r="M119" s="109"/>
      <c r="N119" s="138">
        <v>2320</v>
      </c>
      <c r="O119" s="140">
        <v>0.4</v>
      </c>
      <c r="P119" s="138">
        <v>928</v>
      </c>
      <c r="Q119" s="141">
        <v>-58.0849</v>
      </c>
      <c r="R119" s="112"/>
      <c r="S119" s="113"/>
    </row>
    <row r="120" spans="1:19" s="114" customFormat="1" ht="13.5">
      <c r="A120" s="480"/>
      <c r="B120" s="148"/>
      <c r="C120" s="486"/>
      <c r="D120" s="105" t="s">
        <v>808</v>
      </c>
      <c r="E120" s="149" t="s">
        <v>803</v>
      </c>
      <c r="F120" s="152" t="s">
        <v>712</v>
      </c>
      <c r="G120" s="135" t="s">
        <v>746</v>
      </c>
      <c r="H120" s="136">
        <v>41944</v>
      </c>
      <c r="I120" s="137">
        <v>41944</v>
      </c>
      <c r="J120" s="150">
        <v>6200</v>
      </c>
      <c r="K120" s="150">
        <v>4236.666666666666</v>
      </c>
      <c r="L120" s="109"/>
      <c r="M120" s="109"/>
      <c r="N120" s="138">
        <v>6130</v>
      </c>
      <c r="O120" s="140">
        <v>0.7</v>
      </c>
      <c r="P120" s="138">
        <v>4291</v>
      </c>
      <c r="Q120" s="141">
        <v>1.2825</v>
      </c>
      <c r="R120" s="112"/>
      <c r="S120" s="113"/>
    </row>
    <row r="121" spans="1:19" s="114" customFormat="1" ht="13.5">
      <c r="A121" s="480"/>
      <c r="B121" s="148"/>
      <c r="C121" s="486"/>
      <c r="D121" s="105" t="s">
        <v>809</v>
      </c>
      <c r="E121" s="149" t="s">
        <v>803</v>
      </c>
      <c r="F121" s="152" t="s">
        <v>712</v>
      </c>
      <c r="G121" s="135" t="s">
        <v>810</v>
      </c>
      <c r="H121" s="136">
        <v>41944</v>
      </c>
      <c r="I121" s="137">
        <v>41944</v>
      </c>
      <c r="J121" s="150">
        <v>11600</v>
      </c>
      <c r="K121" s="150">
        <v>7926.666666666667</v>
      </c>
      <c r="L121" s="109"/>
      <c r="M121" s="109"/>
      <c r="N121" s="138">
        <v>8600</v>
      </c>
      <c r="O121" s="140">
        <v>0.7</v>
      </c>
      <c r="P121" s="138">
        <v>6020</v>
      </c>
      <c r="Q121" s="141">
        <v>-24.0538</v>
      </c>
      <c r="R121" s="112"/>
      <c r="S121" s="113"/>
    </row>
    <row r="122" spans="1:19" s="114" customFormat="1" ht="13.5">
      <c r="A122" s="480"/>
      <c r="B122" s="148"/>
      <c r="C122" s="486"/>
      <c r="D122" s="105" t="s">
        <v>811</v>
      </c>
      <c r="E122" s="149" t="s">
        <v>803</v>
      </c>
      <c r="F122" s="152" t="s">
        <v>712</v>
      </c>
      <c r="G122" s="135">
        <v>2</v>
      </c>
      <c r="H122" s="136">
        <v>41944</v>
      </c>
      <c r="I122" s="137">
        <v>41944</v>
      </c>
      <c r="J122" s="150">
        <v>1920</v>
      </c>
      <c r="K122" s="150">
        <v>1312</v>
      </c>
      <c r="L122" s="109"/>
      <c r="M122" s="109"/>
      <c r="N122" s="138">
        <v>1400</v>
      </c>
      <c r="O122" s="140">
        <v>0.7</v>
      </c>
      <c r="P122" s="138">
        <v>980</v>
      </c>
      <c r="Q122" s="141">
        <v>-25.3049</v>
      </c>
      <c r="R122" s="112"/>
      <c r="S122" s="113"/>
    </row>
    <row r="123" spans="1:19" s="114" customFormat="1" ht="13.5">
      <c r="A123" s="480"/>
      <c r="B123" s="148"/>
      <c r="C123" s="486"/>
      <c r="D123" s="105" t="s">
        <v>812</v>
      </c>
      <c r="E123" s="149" t="s">
        <v>803</v>
      </c>
      <c r="F123" s="152" t="s">
        <v>712</v>
      </c>
      <c r="G123" s="135">
        <v>7</v>
      </c>
      <c r="H123" s="136">
        <v>41944</v>
      </c>
      <c r="I123" s="137">
        <v>41944</v>
      </c>
      <c r="J123" s="150">
        <v>18900</v>
      </c>
      <c r="K123" s="150">
        <v>12915</v>
      </c>
      <c r="L123" s="109"/>
      <c r="M123" s="109"/>
      <c r="N123" s="138">
        <v>13860</v>
      </c>
      <c r="O123" s="140">
        <v>0.7</v>
      </c>
      <c r="P123" s="138">
        <v>9702</v>
      </c>
      <c r="Q123" s="141">
        <v>-24.878</v>
      </c>
      <c r="R123" s="112"/>
      <c r="S123" s="113"/>
    </row>
    <row r="124" spans="1:19" s="114" customFormat="1" ht="13.5">
      <c r="A124" s="480"/>
      <c r="B124" s="148"/>
      <c r="C124" s="486"/>
      <c r="D124" s="105" t="s">
        <v>813</v>
      </c>
      <c r="E124" s="149" t="s">
        <v>803</v>
      </c>
      <c r="F124" s="152" t="s">
        <v>633</v>
      </c>
      <c r="G124" s="135">
        <v>1</v>
      </c>
      <c r="H124" s="136">
        <v>41944</v>
      </c>
      <c r="I124" s="137">
        <v>41944</v>
      </c>
      <c r="J124" s="150">
        <v>14000</v>
      </c>
      <c r="K124" s="150">
        <v>9566.666666666668</v>
      </c>
      <c r="L124" s="109"/>
      <c r="M124" s="109"/>
      <c r="N124" s="138">
        <v>2520</v>
      </c>
      <c r="O124" s="140">
        <v>0.7</v>
      </c>
      <c r="P124" s="138">
        <v>1764</v>
      </c>
      <c r="Q124" s="141">
        <v>-81.561</v>
      </c>
      <c r="R124" s="112"/>
      <c r="S124" s="113"/>
    </row>
    <row r="125" spans="1:19" s="114" customFormat="1" ht="13.5">
      <c r="A125" s="480"/>
      <c r="B125" s="148"/>
      <c r="C125" s="486"/>
      <c r="D125" s="105" t="s">
        <v>814</v>
      </c>
      <c r="E125" s="149" t="s">
        <v>803</v>
      </c>
      <c r="F125" s="152" t="s">
        <v>633</v>
      </c>
      <c r="G125" s="135" t="s">
        <v>746</v>
      </c>
      <c r="H125" s="136">
        <v>41944</v>
      </c>
      <c r="I125" s="137">
        <v>41944</v>
      </c>
      <c r="J125" s="150">
        <v>2300</v>
      </c>
      <c r="K125" s="150">
        <v>1571.6666666666667</v>
      </c>
      <c r="L125" s="109"/>
      <c r="M125" s="109"/>
      <c r="N125" s="138">
        <v>2110</v>
      </c>
      <c r="O125" s="140">
        <v>0.7</v>
      </c>
      <c r="P125" s="138">
        <v>1477</v>
      </c>
      <c r="Q125" s="141">
        <v>-6.0233</v>
      </c>
      <c r="R125" s="112"/>
      <c r="S125" s="113"/>
    </row>
    <row r="126" spans="1:19" s="114" customFormat="1" ht="13.5">
      <c r="A126" s="480"/>
      <c r="B126" s="148"/>
      <c r="C126" s="486"/>
      <c r="D126" s="105" t="s">
        <v>815</v>
      </c>
      <c r="E126" s="149" t="s">
        <v>803</v>
      </c>
      <c r="F126" s="152" t="s">
        <v>633</v>
      </c>
      <c r="G126" s="135" t="s">
        <v>746</v>
      </c>
      <c r="H126" s="136">
        <v>41944</v>
      </c>
      <c r="I126" s="137">
        <v>41944</v>
      </c>
      <c r="J126" s="150">
        <v>3360</v>
      </c>
      <c r="K126" s="150">
        <v>2296</v>
      </c>
      <c r="L126" s="109"/>
      <c r="M126" s="109"/>
      <c r="N126" s="138">
        <v>3120</v>
      </c>
      <c r="O126" s="140">
        <v>0.7</v>
      </c>
      <c r="P126" s="138">
        <v>2184</v>
      </c>
      <c r="Q126" s="141">
        <v>-4.878</v>
      </c>
      <c r="R126" s="112"/>
      <c r="S126" s="113"/>
    </row>
    <row r="127" spans="1:19" s="114" customFormat="1" ht="19.5" customHeight="1">
      <c r="A127" s="480"/>
      <c r="B127" s="148"/>
      <c r="C127" s="486"/>
      <c r="D127" s="105" t="s">
        <v>811</v>
      </c>
      <c r="E127" s="149" t="s">
        <v>803</v>
      </c>
      <c r="F127" s="152" t="s">
        <v>712</v>
      </c>
      <c r="G127" s="135" t="s">
        <v>816</v>
      </c>
      <c r="H127" s="136">
        <v>41944</v>
      </c>
      <c r="I127" s="137">
        <v>41944</v>
      </c>
      <c r="J127" s="150">
        <v>3360</v>
      </c>
      <c r="K127" s="150">
        <v>2296</v>
      </c>
      <c r="L127" s="109"/>
      <c r="M127" s="109"/>
      <c r="N127" s="138">
        <v>700</v>
      </c>
      <c r="O127" s="140">
        <v>0.7</v>
      </c>
      <c r="P127" s="138">
        <v>490</v>
      </c>
      <c r="Q127" s="141">
        <v>-78.6585</v>
      </c>
      <c r="R127" s="112"/>
      <c r="S127" s="113"/>
    </row>
    <row r="128" spans="1:19" s="114" customFormat="1" ht="13.5">
      <c r="A128" s="480"/>
      <c r="B128" s="148"/>
      <c r="C128" s="486"/>
      <c r="D128" s="105" t="s">
        <v>817</v>
      </c>
      <c r="E128" s="149" t="s">
        <v>803</v>
      </c>
      <c r="F128" s="152" t="s">
        <v>712</v>
      </c>
      <c r="G128" s="135" t="s">
        <v>765</v>
      </c>
      <c r="H128" s="136">
        <v>41944</v>
      </c>
      <c r="I128" s="137">
        <v>41944</v>
      </c>
      <c r="J128" s="150">
        <v>1360</v>
      </c>
      <c r="K128" s="150">
        <v>929.3333333333333</v>
      </c>
      <c r="L128" s="109"/>
      <c r="M128" s="109"/>
      <c r="N128" s="138">
        <v>1100</v>
      </c>
      <c r="O128" s="140">
        <v>0.7</v>
      </c>
      <c r="P128" s="138">
        <v>770</v>
      </c>
      <c r="Q128" s="141">
        <v>-17.1449</v>
      </c>
      <c r="R128" s="112"/>
      <c r="S128" s="113"/>
    </row>
    <row r="129" spans="1:19" s="114" customFormat="1" ht="13.5">
      <c r="A129" s="480"/>
      <c r="B129" s="148"/>
      <c r="C129" s="486"/>
      <c r="D129" s="105" t="s">
        <v>818</v>
      </c>
      <c r="E129" s="149" t="s">
        <v>803</v>
      </c>
      <c r="F129" s="152" t="s">
        <v>633</v>
      </c>
      <c r="G129" s="135" t="s">
        <v>746</v>
      </c>
      <c r="H129" s="136">
        <v>41944</v>
      </c>
      <c r="I129" s="137">
        <v>41944</v>
      </c>
      <c r="J129" s="150">
        <v>1900</v>
      </c>
      <c r="K129" s="150">
        <v>1298.3333333333335</v>
      </c>
      <c r="L129" s="109"/>
      <c r="M129" s="109"/>
      <c r="N129" s="138">
        <v>2520</v>
      </c>
      <c r="O129" s="140">
        <v>0.7</v>
      </c>
      <c r="P129" s="138">
        <v>1764</v>
      </c>
      <c r="Q129" s="141">
        <v>35.8665</v>
      </c>
      <c r="R129" s="112"/>
      <c r="S129" s="113"/>
    </row>
    <row r="130" spans="1:19" s="114" customFormat="1" ht="13.5">
      <c r="A130" s="480"/>
      <c r="B130" s="148"/>
      <c r="C130" s="486"/>
      <c r="D130" s="105" t="s">
        <v>819</v>
      </c>
      <c r="E130" s="149" t="s">
        <v>803</v>
      </c>
      <c r="F130" s="152" t="s">
        <v>712</v>
      </c>
      <c r="G130" s="135" t="s">
        <v>810</v>
      </c>
      <c r="H130" s="136">
        <v>41944</v>
      </c>
      <c r="I130" s="137">
        <v>41944</v>
      </c>
      <c r="J130" s="150">
        <v>13000</v>
      </c>
      <c r="K130" s="150">
        <v>8883.333333333332</v>
      </c>
      <c r="L130" s="109"/>
      <c r="M130" s="109"/>
      <c r="N130" s="138">
        <v>11400</v>
      </c>
      <c r="O130" s="140">
        <v>0.7</v>
      </c>
      <c r="P130" s="138">
        <v>7980</v>
      </c>
      <c r="Q130" s="141">
        <v>-10.1689</v>
      </c>
      <c r="R130" s="112"/>
      <c r="S130" s="113"/>
    </row>
    <row r="131" spans="1:19" s="114" customFormat="1" ht="13.5">
      <c r="A131" s="480"/>
      <c r="B131" s="148"/>
      <c r="C131" s="486"/>
      <c r="D131" s="105" t="s">
        <v>820</v>
      </c>
      <c r="E131" s="149" t="s">
        <v>803</v>
      </c>
      <c r="F131" s="152" t="s">
        <v>633</v>
      </c>
      <c r="G131" s="135" t="s">
        <v>821</v>
      </c>
      <c r="H131" s="136">
        <v>41944</v>
      </c>
      <c r="I131" s="137">
        <v>41944</v>
      </c>
      <c r="J131" s="150">
        <v>3520</v>
      </c>
      <c r="K131" s="150">
        <v>2405.333333333333</v>
      </c>
      <c r="L131" s="109"/>
      <c r="M131" s="109"/>
      <c r="N131" s="138">
        <v>3120</v>
      </c>
      <c r="O131" s="140">
        <v>0.7</v>
      </c>
      <c r="P131" s="138">
        <v>2184</v>
      </c>
      <c r="Q131" s="141">
        <v>-9.2018</v>
      </c>
      <c r="R131" s="112"/>
      <c r="S131" s="113"/>
    </row>
    <row r="132" spans="1:19" s="114" customFormat="1" ht="13.5">
      <c r="A132" s="480"/>
      <c r="B132" s="148"/>
      <c r="C132" s="486"/>
      <c r="D132" s="105" t="s">
        <v>822</v>
      </c>
      <c r="E132" s="149" t="s">
        <v>803</v>
      </c>
      <c r="F132" s="152" t="s">
        <v>706</v>
      </c>
      <c r="G132" s="135">
        <v>2</v>
      </c>
      <c r="H132" s="136">
        <v>41944</v>
      </c>
      <c r="I132" s="137">
        <v>41944</v>
      </c>
      <c r="J132" s="150">
        <v>2800</v>
      </c>
      <c r="K132" s="150">
        <v>1913.3333333333333</v>
      </c>
      <c r="L132" s="109"/>
      <c r="M132" s="109"/>
      <c r="N132" s="138">
        <v>580</v>
      </c>
      <c r="O132" s="140">
        <v>0.7</v>
      </c>
      <c r="P132" s="138">
        <v>406</v>
      </c>
      <c r="Q132" s="141">
        <v>-78.7805</v>
      </c>
      <c r="R132" s="112"/>
      <c r="S132" s="113"/>
    </row>
    <row r="133" spans="1:19" s="114" customFormat="1" ht="13.5">
      <c r="A133" s="480"/>
      <c r="B133" s="148"/>
      <c r="C133" s="486"/>
      <c r="D133" s="105" t="s">
        <v>823</v>
      </c>
      <c r="E133" s="149" t="s">
        <v>803</v>
      </c>
      <c r="F133" s="152" t="s">
        <v>712</v>
      </c>
      <c r="G133" s="135" t="s">
        <v>797</v>
      </c>
      <c r="H133" s="136">
        <v>41944</v>
      </c>
      <c r="I133" s="137">
        <v>41944</v>
      </c>
      <c r="J133" s="150">
        <v>1000</v>
      </c>
      <c r="K133" s="150">
        <v>683.3333333333333</v>
      </c>
      <c r="L133" s="109"/>
      <c r="M133" s="109"/>
      <c r="N133" s="138">
        <v>5100</v>
      </c>
      <c r="O133" s="140">
        <v>0.7</v>
      </c>
      <c r="P133" s="138">
        <v>3570</v>
      </c>
      <c r="Q133" s="141">
        <v>422.439</v>
      </c>
      <c r="R133" s="112"/>
      <c r="S133" s="113"/>
    </row>
    <row r="134" spans="1:19" s="114" customFormat="1" ht="13.5">
      <c r="A134" s="145">
        <v>58</v>
      </c>
      <c r="B134" s="148"/>
      <c r="C134" s="102" t="s">
        <v>776</v>
      </c>
      <c r="D134" s="153"/>
      <c r="E134" s="149" t="s">
        <v>824</v>
      </c>
      <c r="F134" s="154"/>
      <c r="G134" s="155"/>
      <c r="H134" s="136">
        <v>41821</v>
      </c>
      <c r="I134" s="137">
        <v>41821</v>
      </c>
      <c r="J134" s="150">
        <v>90662</v>
      </c>
      <c r="K134" s="150">
        <v>56210.44</v>
      </c>
      <c r="L134" s="109"/>
      <c r="M134" s="109"/>
      <c r="N134" s="108">
        <v>0</v>
      </c>
      <c r="O134" s="138"/>
      <c r="P134" s="138">
        <v>0</v>
      </c>
      <c r="Q134" s="150"/>
      <c r="R134" s="112"/>
      <c r="S134" s="113"/>
    </row>
    <row r="135" spans="1:19" s="166" customFormat="1" ht="13.5">
      <c r="A135" s="156" t="s">
        <v>656</v>
      </c>
      <c r="B135" s="157"/>
      <c r="C135" s="158"/>
      <c r="D135" s="158"/>
      <c r="E135" s="159"/>
      <c r="F135" s="159"/>
      <c r="G135" s="160"/>
      <c r="H135" s="161"/>
      <c r="I135" s="161"/>
      <c r="J135" s="162">
        <v>846466.8</v>
      </c>
      <c r="K135" s="162">
        <v>324969.4774999999</v>
      </c>
      <c r="L135" s="162"/>
      <c r="M135" s="162"/>
      <c r="N135" s="162">
        <v>551800</v>
      </c>
      <c r="O135" s="163" t="s">
        <v>655</v>
      </c>
      <c r="P135" s="162">
        <v>258453</v>
      </c>
      <c r="Q135" s="164">
        <v>-20.4685</v>
      </c>
      <c r="R135" s="159"/>
      <c r="S135" s="165"/>
    </row>
    <row r="139" spans="1:19" ht="14.25">
      <c r="A139" s="83"/>
      <c r="B139" s="83"/>
      <c r="C139" s="83"/>
      <c r="D139" s="83"/>
      <c r="E139" s="83"/>
      <c r="F139" s="83"/>
      <c r="G139" s="83"/>
      <c r="H139" s="83"/>
      <c r="I139" s="83"/>
      <c r="J139" s="85"/>
      <c r="K139" s="83"/>
      <c r="L139" s="83"/>
      <c r="M139" s="83"/>
      <c r="N139" s="83"/>
      <c r="O139" s="83"/>
      <c r="P139" s="83"/>
      <c r="Q139" s="83"/>
      <c r="R139" s="83"/>
      <c r="S139" s="83"/>
    </row>
    <row r="140" ht="14.25">
      <c r="J140" s="86"/>
    </row>
  </sheetData>
  <sheetProtection/>
  <mergeCells count="37">
    <mergeCell ref="Q2:Q3"/>
    <mergeCell ref="R2:R3"/>
    <mergeCell ref="S2:S3"/>
    <mergeCell ref="C102:C104"/>
    <mergeCell ref="J2:K2"/>
    <mergeCell ref="L2:M2"/>
    <mergeCell ref="N2:P2"/>
    <mergeCell ref="E2:E3"/>
    <mergeCell ref="F2:F3"/>
    <mergeCell ref="G2:G3"/>
    <mergeCell ref="A1:P1"/>
    <mergeCell ref="I2:I3"/>
    <mergeCell ref="H2:H3"/>
    <mergeCell ref="A110:A112"/>
    <mergeCell ref="A2:A3"/>
    <mergeCell ref="A35:A74"/>
    <mergeCell ref="D2:D3"/>
    <mergeCell ref="C78:C79"/>
    <mergeCell ref="C90:C91"/>
    <mergeCell ref="A106:A109"/>
    <mergeCell ref="A113:A114"/>
    <mergeCell ref="A115:A133"/>
    <mergeCell ref="B2:B3"/>
    <mergeCell ref="C113:C114"/>
    <mergeCell ref="C94:C96"/>
    <mergeCell ref="C106:C109"/>
    <mergeCell ref="C110:C112"/>
    <mergeCell ref="C115:C133"/>
    <mergeCell ref="C2:C3"/>
    <mergeCell ref="C35:C74"/>
    <mergeCell ref="B35:B74"/>
    <mergeCell ref="B94:B96"/>
    <mergeCell ref="A90:A91"/>
    <mergeCell ref="A94:A96"/>
    <mergeCell ref="A97:A100"/>
    <mergeCell ref="A102:A104"/>
    <mergeCell ref="A78:A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60" zoomScaleNormal="60" zoomScalePageLayoutView="0" workbookViewId="0" topLeftCell="A1">
      <selection activeCell="P24" sqref="P24"/>
    </sheetView>
  </sheetViews>
  <sheetFormatPr defaultColWidth="9.00390625" defaultRowHeight="14.25"/>
  <cols>
    <col min="1" max="1" width="7.00390625" style="1" customWidth="1"/>
    <col min="2" max="2" width="26.75390625" style="15" customWidth="1"/>
    <col min="3" max="3" width="26.125" style="4" customWidth="1"/>
    <col min="4" max="4" width="18.50390625" style="4" customWidth="1"/>
    <col min="5" max="5" width="18.50390625" style="321" customWidth="1"/>
    <col min="6" max="6" width="15.625" style="321" customWidth="1"/>
    <col min="7" max="7" width="15.75390625" style="324" customWidth="1"/>
    <col min="9" max="9" width="12.75390625" style="0" bestFit="1" customWidth="1"/>
    <col min="10" max="10" width="12.50390625" style="0" customWidth="1"/>
  </cols>
  <sheetData>
    <row r="1" spans="1:7" s="14" customFormat="1" ht="22.5">
      <c r="A1" s="383" t="s">
        <v>578</v>
      </c>
      <c r="B1" s="383"/>
      <c r="C1" s="383"/>
      <c r="D1" s="383"/>
      <c r="E1" s="383"/>
      <c r="F1" s="383"/>
      <c r="G1" s="383"/>
    </row>
    <row r="2" spans="1:7" s="14" customFormat="1" ht="22.5">
      <c r="A2" s="350"/>
      <c r="B2" s="350"/>
      <c r="C2" s="350"/>
      <c r="D2" s="350"/>
      <c r="E2" s="350"/>
      <c r="F2" s="350"/>
      <c r="G2" s="350"/>
    </row>
    <row r="3" spans="1:7" s="228" customFormat="1" ht="13.5">
      <c r="A3" s="351" t="s">
        <v>973</v>
      </c>
      <c r="B3" s="352"/>
      <c r="C3" s="352"/>
      <c r="D3" s="352"/>
      <c r="E3" s="351" t="s">
        <v>974</v>
      </c>
      <c r="F3" s="352"/>
      <c r="G3" s="356" t="s">
        <v>975</v>
      </c>
    </row>
    <row r="4" spans="1:7" s="312" customFormat="1" ht="31.5" customHeight="1">
      <c r="A4" s="311" t="s">
        <v>917</v>
      </c>
      <c r="B4" s="311" t="s">
        <v>918</v>
      </c>
      <c r="C4" s="310" t="s">
        <v>922</v>
      </c>
      <c r="D4" s="310" t="s">
        <v>998</v>
      </c>
      <c r="E4" s="310" t="s">
        <v>999</v>
      </c>
      <c r="F4" s="310" t="s">
        <v>961</v>
      </c>
      <c r="G4" s="311" t="s">
        <v>945</v>
      </c>
    </row>
    <row r="5" spans="1:7" s="5" customFormat="1" ht="27" customHeight="1">
      <c r="A5" s="6">
        <v>1</v>
      </c>
      <c r="B5" s="313" t="s">
        <v>919</v>
      </c>
      <c r="C5" s="314">
        <f>'自购房屋'!E53</f>
        <v>4180.939999999999</v>
      </c>
      <c r="D5" s="314">
        <f>'自购房屋'!H53</f>
        <v>1668.9799999999998</v>
      </c>
      <c r="E5" s="314" t="s">
        <v>957</v>
      </c>
      <c r="F5" s="314" t="s">
        <v>957</v>
      </c>
      <c r="G5" s="323"/>
    </row>
    <row r="6" spans="1:10" s="5" customFormat="1" ht="27" customHeight="1">
      <c r="A6" s="6">
        <v>2</v>
      </c>
      <c r="B6" s="315" t="s">
        <v>940</v>
      </c>
      <c r="C6" s="10">
        <f>C7+C8</f>
        <v>32861.39999999998</v>
      </c>
      <c r="D6" s="10">
        <f>D7+D8</f>
        <v>30474.959999999985</v>
      </c>
      <c r="E6" s="10">
        <f>E7+E8</f>
        <v>16458.559999999998</v>
      </c>
      <c r="F6" s="10">
        <f>F7+F8</f>
        <v>14016.4</v>
      </c>
      <c r="G6" s="323"/>
      <c r="I6" s="342"/>
      <c r="J6" s="342"/>
    </row>
    <row r="7" spans="1:10" s="5" customFormat="1" ht="27" customHeight="1">
      <c r="A7" s="6">
        <v>3</v>
      </c>
      <c r="B7" s="313" t="s">
        <v>927</v>
      </c>
      <c r="C7" s="314">
        <f>'一期已售（A.B.C.D区） (2)'!E48</f>
        <v>12421.69</v>
      </c>
      <c r="D7" s="314">
        <f>'一期已售（A.B.C.D区） (2)'!G48</f>
        <v>11143.709999999997</v>
      </c>
      <c r="E7" s="314">
        <f>'一期已售（A.B.C.D区） (2)'!H48</f>
        <v>6099.079999999998</v>
      </c>
      <c r="F7" s="314">
        <f>'一期已售（A.B.C.D区） (2)'!I48</f>
        <v>5044.629999999999</v>
      </c>
      <c r="G7" s="323"/>
      <c r="I7" s="342"/>
      <c r="J7" s="342"/>
    </row>
    <row r="8" spans="1:10" s="5" customFormat="1" ht="27" customHeight="1">
      <c r="A8" s="6">
        <v>4</v>
      </c>
      <c r="B8" s="313" t="s">
        <v>928</v>
      </c>
      <c r="C8" s="314">
        <f>'一期未售（A.B.C.D区）'!E60</f>
        <v>20439.70999999998</v>
      </c>
      <c r="D8" s="314">
        <f>'一期未售（A.B.C.D区）'!G60</f>
        <v>19331.24999999999</v>
      </c>
      <c r="E8" s="314">
        <f>'一期未售（A.B.C.D区）'!H60</f>
        <v>10359.480000000001</v>
      </c>
      <c r="F8" s="314">
        <f>'一期未售（A.B.C.D区）'!I60</f>
        <v>8971.77</v>
      </c>
      <c r="G8" s="323"/>
      <c r="I8" s="342"/>
      <c r="J8" s="342"/>
    </row>
    <row r="9" spans="1:10" s="5" customFormat="1" ht="27" customHeight="1">
      <c r="A9" s="6">
        <v>5</v>
      </c>
      <c r="B9" s="315" t="s">
        <v>941</v>
      </c>
      <c r="C9" s="10">
        <f>C10+C11</f>
        <v>11551.359999999997</v>
      </c>
      <c r="D9" s="10">
        <f>D10+D11</f>
        <v>6237.170000000002</v>
      </c>
      <c r="E9" s="10">
        <f>E10+E11</f>
        <v>2963.1999999999985</v>
      </c>
      <c r="F9" s="10">
        <f>F10+F11</f>
        <v>3273.9700000000007</v>
      </c>
      <c r="G9" s="323"/>
      <c r="I9" s="342"/>
      <c r="J9" s="342"/>
    </row>
    <row r="10" spans="1:10" s="5" customFormat="1" ht="27" customHeight="1">
      <c r="A10" s="6">
        <v>6</v>
      </c>
      <c r="B10" s="313" t="s">
        <v>927</v>
      </c>
      <c r="C10" s="314">
        <f>'二期已售（1.2.4.5栋） (2)'!E27</f>
        <v>2208.9499999999994</v>
      </c>
      <c r="D10" s="314">
        <f>'二期已售（1.2.4.5栋） (2)'!H27</f>
        <v>1192.0700000000002</v>
      </c>
      <c r="E10" s="314">
        <f>'二期已售（1.2.4.5栋） (2)'!I27</f>
        <v>543.7099999999999</v>
      </c>
      <c r="F10" s="314">
        <f>'二期已售（1.2.4.5栋） (2)'!J27</f>
        <v>648.3600000000001</v>
      </c>
      <c r="G10" s="323"/>
      <c r="I10" s="342"/>
      <c r="J10" s="342"/>
    </row>
    <row r="11" spans="1:10" s="5" customFormat="1" ht="27" customHeight="1">
      <c r="A11" s="6">
        <v>7</v>
      </c>
      <c r="B11" s="313" t="s">
        <v>928</v>
      </c>
      <c r="C11" s="314">
        <f>'二期未售（1.2.4.5栋）'!E86</f>
        <v>9342.409999999998</v>
      </c>
      <c r="D11" s="314">
        <f>'二期未售（1.2.4.5栋）'!H86</f>
        <v>5045.100000000001</v>
      </c>
      <c r="E11" s="314">
        <f>'二期未售（1.2.4.5栋）'!I86</f>
        <v>2419.4899999999984</v>
      </c>
      <c r="F11" s="314">
        <f>'二期未售（1.2.4.5栋）'!J86</f>
        <v>2625.6100000000006</v>
      </c>
      <c r="G11" s="323"/>
      <c r="I11" s="342"/>
      <c r="J11" s="342"/>
    </row>
    <row r="12" spans="1:10" s="5" customFormat="1" ht="27" customHeight="1">
      <c r="A12" s="6">
        <v>8</v>
      </c>
      <c r="B12" s="313" t="s">
        <v>920</v>
      </c>
      <c r="C12" s="314">
        <f>'二期在建工程'!C15</f>
        <v>45200.6</v>
      </c>
      <c r="D12" s="314">
        <f>E12</f>
        <v>7088.13</v>
      </c>
      <c r="E12" s="314">
        <f>'二期在建工程'!E15</f>
        <v>7088.13</v>
      </c>
      <c r="F12" s="314" t="s">
        <v>968</v>
      </c>
      <c r="G12" s="323" t="s">
        <v>954</v>
      </c>
      <c r="I12" s="342"/>
      <c r="J12" s="342"/>
    </row>
    <row r="13" spans="1:10" s="5" customFormat="1" ht="27" customHeight="1">
      <c r="A13" s="6">
        <v>9</v>
      </c>
      <c r="B13" s="313" t="s">
        <v>923</v>
      </c>
      <c r="C13" s="314">
        <f>'土地'!H12</f>
        <v>185281.2</v>
      </c>
      <c r="D13" s="314">
        <f>F13</f>
        <v>46606.84</v>
      </c>
      <c r="E13" s="314" t="s">
        <v>969</v>
      </c>
      <c r="F13" s="314">
        <f>'土地'!J12</f>
        <v>46606.84</v>
      </c>
      <c r="G13" s="323" t="s">
        <v>1000</v>
      </c>
      <c r="I13" s="342"/>
      <c r="J13" s="342"/>
    </row>
    <row r="14" spans="1:10" s="9" customFormat="1" ht="19.5" customHeight="1">
      <c r="A14" s="8"/>
      <c r="B14" s="315" t="s">
        <v>942</v>
      </c>
      <c r="C14" s="10">
        <f>SUM(C5:C13)-C6-C9</f>
        <v>279075.50000000006</v>
      </c>
      <c r="D14" s="10">
        <f>SUM(D5:D13)-D6-D9</f>
        <v>92076.08</v>
      </c>
      <c r="E14" s="10">
        <f>SUM(E5:E13)-E6-E9</f>
        <v>26509.889999999992</v>
      </c>
      <c r="F14" s="10">
        <f>SUM(F5:F13)-F6-F9</f>
        <v>63897.21000000001</v>
      </c>
      <c r="G14" s="311"/>
      <c r="I14" s="342"/>
      <c r="J14" s="342"/>
    </row>
    <row r="15" spans="1:10" s="5" customFormat="1" ht="27" customHeight="1">
      <c r="A15" s="6">
        <v>10</v>
      </c>
      <c r="B15" s="313" t="s">
        <v>924</v>
      </c>
      <c r="C15" s="319" t="s">
        <v>952</v>
      </c>
      <c r="D15" s="319">
        <f>E15</f>
        <v>16760</v>
      </c>
      <c r="E15" s="314">
        <f>'租赁地上的资产'!E9</f>
        <v>16760</v>
      </c>
      <c r="F15" s="314" t="s">
        <v>1001</v>
      </c>
      <c r="G15" s="323" t="s">
        <v>954</v>
      </c>
      <c r="I15" s="342"/>
      <c r="J15" s="342"/>
    </row>
    <row r="16" spans="1:10" s="9" customFormat="1" ht="20.25" customHeight="1">
      <c r="A16" s="8"/>
      <c r="B16" s="315" t="s">
        <v>942</v>
      </c>
      <c r="C16" s="317" t="str">
        <f>C15</f>
        <v>13,196.00/193,416.00</v>
      </c>
      <c r="D16" s="317">
        <f>D15</f>
        <v>16760</v>
      </c>
      <c r="E16" s="10">
        <f>E15</f>
        <v>16760</v>
      </c>
      <c r="F16" s="10" t="str">
        <f>F15</f>
        <v>-</v>
      </c>
      <c r="G16" s="311"/>
      <c r="I16" s="342"/>
      <c r="J16" s="342"/>
    </row>
    <row r="17" spans="1:10" s="9" customFormat="1" ht="21.75" customHeight="1">
      <c r="A17" s="384" t="s">
        <v>921</v>
      </c>
      <c r="B17" s="385"/>
      <c r="C17" s="10"/>
      <c r="D17" s="10">
        <f>D16+D14</f>
        <v>108836.08</v>
      </c>
      <c r="E17" s="10"/>
      <c r="F17" s="10"/>
      <c r="G17" s="311"/>
      <c r="I17" s="342"/>
      <c r="J17" s="342"/>
    </row>
    <row r="18" ht="14.25">
      <c r="A18" s="67"/>
    </row>
    <row r="19" spans="5:7" ht="14.25">
      <c r="E19" s="378"/>
      <c r="F19" s="378"/>
      <c r="G19" s="377" t="s">
        <v>997</v>
      </c>
    </row>
    <row r="20" spans="5:7" ht="14.25">
      <c r="E20" s="378"/>
      <c r="F20" s="378"/>
      <c r="G20" s="377" t="s">
        <v>964</v>
      </c>
    </row>
    <row r="22" ht="14.25">
      <c r="G22" s="341"/>
    </row>
    <row r="23" ht="14.25">
      <c r="G23" s="341"/>
    </row>
  </sheetData>
  <sheetProtection/>
  <mergeCells count="2">
    <mergeCell ref="A1:G1"/>
    <mergeCell ref="A17:B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="60" zoomScalePageLayoutView="0" workbookViewId="0" topLeftCell="B1">
      <selection activeCell="B1" sqref="A1:IV16384"/>
    </sheetView>
  </sheetViews>
  <sheetFormatPr defaultColWidth="9.00390625" defaultRowHeight="14.25"/>
  <cols>
    <col min="1" max="1" width="4.25390625" style="515" customWidth="1"/>
    <col min="2" max="2" width="15.625" style="515" customWidth="1"/>
    <col min="3" max="3" width="33.00390625" style="42" customWidth="1"/>
    <col min="4" max="4" width="10.75390625" style="42" customWidth="1"/>
    <col min="5" max="5" width="13.50390625" style="515" customWidth="1"/>
    <col min="6" max="6" width="14.375" style="515" customWidth="1"/>
    <col min="7" max="7" width="13.25390625" style="516" customWidth="1"/>
    <col min="8" max="8" width="14.875" style="517" customWidth="1"/>
    <col min="9" max="9" width="15.25390625" style="516" hidden="1" customWidth="1"/>
    <col min="10" max="10" width="13.50390625" style="518" hidden="1" customWidth="1"/>
    <col min="11" max="11" width="8.25390625" style="42" customWidth="1"/>
    <col min="12" max="12" width="12.75390625" style="42" customWidth="1"/>
    <col min="13" max="13" width="15.625" style="42" customWidth="1"/>
    <col min="14" max="14" width="12.125" style="42" customWidth="1"/>
    <col min="15" max="15" width="22.875" style="42" hidden="1" customWidth="1"/>
    <col min="16" max="16384" width="9.00390625" style="42" customWidth="1"/>
  </cols>
  <sheetData>
    <row r="1" spans="1:15" ht="32.25" customHeight="1">
      <c r="A1" s="431" t="s">
        <v>839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4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s="501" customFormat="1" ht="17.25" customHeight="1">
      <c r="A3" s="354" t="str">
        <f>'汇总表'!A3</f>
        <v>估价委托人：重庆巴月庄实业有限公司破产管理人</v>
      </c>
      <c r="B3" s="354"/>
      <c r="C3" s="354"/>
      <c r="D3" s="354"/>
      <c r="E3" s="354"/>
      <c r="F3" s="354" t="str">
        <f>'汇总表'!E3</f>
        <v>价值时点：2019年4月1日</v>
      </c>
      <c r="G3" s="354"/>
      <c r="H3" s="354"/>
      <c r="I3" s="354"/>
      <c r="J3" s="354"/>
      <c r="K3" s="354"/>
      <c r="L3" s="354"/>
      <c r="M3" s="354"/>
      <c r="N3" s="354" t="str">
        <f>'汇总表'!G3</f>
        <v>币种：人民币</v>
      </c>
      <c r="O3" s="354"/>
    </row>
    <row r="4" spans="1:15" s="232" customFormat="1" ht="21" customHeight="1">
      <c r="A4" s="390" t="s">
        <v>0</v>
      </c>
      <c r="B4" s="390" t="s">
        <v>99</v>
      </c>
      <c r="C4" s="390" t="s">
        <v>980</v>
      </c>
      <c r="D4" s="390" t="s">
        <v>100</v>
      </c>
      <c r="E4" s="390" t="s">
        <v>101</v>
      </c>
      <c r="F4" s="390" t="s">
        <v>102</v>
      </c>
      <c r="G4" s="389" t="s">
        <v>946</v>
      </c>
      <c r="H4" s="389"/>
      <c r="I4" s="389" t="s">
        <v>939</v>
      </c>
      <c r="J4" s="389"/>
      <c r="K4" s="390" t="s">
        <v>840</v>
      </c>
      <c r="L4" s="389" t="s">
        <v>247</v>
      </c>
      <c r="M4" s="389"/>
      <c r="N4" s="389"/>
      <c r="O4" s="389"/>
    </row>
    <row r="5" spans="1:15" s="503" customFormat="1" ht="34.5" customHeight="1">
      <c r="A5" s="390"/>
      <c r="B5" s="390"/>
      <c r="C5" s="390"/>
      <c r="D5" s="390"/>
      <c r="E5" s="390"/>
      <c r="F5" s="390"/>
      <c r="G5" s="379" t="s">
        <v>962</v>
      </c>
      <c r="H5" s="320" t="s">
        <v>981</v>
      </c>
      <c r="I5" s="379" t="s">
        <v>104</v>
      </c>
      <c r="J5" s="502" t="s">
        <v>105</v>
      </c>
      <c r="K5" s="390"/>
      <c r="L5" s="184" t="s">
        <v>838</v>
      </c>
      <c r="M5" s="184" t="s">
        <v>250</v>
      </c>
      <c r="N5" s="184" t="s">
        <v>251</v>
      </c>
      <c r="O5" s="184" t="s">
        <v>848</v>
      </c>
    </row>
    <row r="6" spans="1:15" s="508" customFormat="1" ht="34.5" customHeight="1">
      <c r="A6" s="261">
        <v>1</v>
      </c>
      <c r="B6" s="261" t="s">
        <v>48</v>
      </c>
      <c r="C6" s="261" t="s">
        <v>49</v>
      </c>
      <c r="D6" s="261" t="s">
        <v>50</v>
      </c>
      <c r="E6" s="358">
        <v>81.1</v>
      </c>
      <c r="F6" s="359">
        <v>65.35</v>
      </c>
      <c r="G6" s="504">
        <v>4120</v>
      </c>
      <c r="H6" s="505">
        <f>ROUND(G6*E6/10000,2)</f>
        <v>33.41</v>
      </c>
      <c r="I6" s="506">
        <v>2650</v>
      </c>
      <c r="J6" s="507">
        <f>ROUND(I6*E6/10000,2)</f>
        <v>21.49</v>
      </c>
      <c r="K6" s="359" t="s">
        <v>1</v>
      </c>
      <c r="L6" s="360"/>
      <c r="M6" s="359"/>
      <c r="N6" s="359"/>
      <c r="O6" s="361"/>
    </row>
    <row r="7" spans="1:15" s="508" customFormat="1" ht="34.5" customHeight="1">
      <c r="A7" s="261">
        <v>2</v>
      </c>
      <c r="B7" s="261" t="s">
        <v>51</v>
      </c>
      <c r="C7" s="261" t="s">
        <v>847</v>
      </c>
      <c r="D7" s="261" t="s">
        <v>50</v>
      </c>
      <c r="E7" s="358">
        <v>79.69</v>
      </c>
      <c r="F7" s="359">
        <v>64.22</v>
      </c>
      <c r="G7" s="504">
        <v>4120</v>
      </c>
      <c r="H7" s="505">
        <f aca="true" t="shared" si="0" ref="H7:H52">ROUND(G7*E7/10000,2)</f>
        <v>32.83</v>
      </c>
      <c r="I7" s="506">
        <v>2650</v>
      </c>
      <c r="J7" s="507">
        <f aca="true" t="shared" si="1" ref="J7:J52">ROUND(I7*E7/10000,2)</f>
        <v>21.12</v>
      </c>
      <c r="K7" s="359" t="s">
        <v>1</v>
      </c>
      <c r="L7" s="360" t="s">
        <v>849</v>
      </c>
      <c r="M7" s="359" t="s">
        <v>851</v>
      </c>
      <c r="N7" s="359" t="s">
        <v>854</v>
      </c>
      <c r="O7" s="361">
        <v>263194.39862326003</v>
      </c>
    </row>
    <row r="8" spans="1:15" s="508" customFormat="1" ht="34.5" customHeight="1">
      <c r="A8" s="261">
        <v>3</v>
      </c>
      <c r="B8" s="261" t="s">
        <v>52</v>
      </c>
      <c r="C8" s="261" t="s">
        <v>2</v>
      </c>
      <c r="D8" s="261" t="s">
        <v>50</v>
      </c>
      <c r="E8" s="358">
        <v>81.24</v>
      </c>
      <c r="F8" s="359">
        <v>65.47</v>
      </c>
      <c r="G8" s="504">
        <v>4120</v>
      </c>
      <c r="H8" s="505">
        <f t="shared" si="0"/>
        <v>33.47</v>
      </c>
      <c r="I8" s="506">
        <v>2650</v>
      </c>
      <c r="J8" s="507">
        <f t="shared" si="1"/>
        <v>21.53</v>
      </c>
      <c r="K8" s="359" t="s">
        <v>1</v>
      </c>
      <c r="L8" s="261" t="s">
        <v>849</v>
      </c>
      <c r="M8" s="359" t="s">
        <v>851</v>
      </c>
      <c r="N8" s="359" t="s">
        <v>854</v>
      </c>
      <c r="O8" s="361">
        <v>268313.62710696</v>
      </c>
    </row>
    <row r="9" spans="1:15" s="508" customFormat="1" ht="34.5" customHeight="1">
      <c r="A9" s="261">
        <v>4</v>
      </c>
      <c r="B9" s="261" t="s">
        <v>53</v>
      </c>
      <c r="C9" s="261" t="s">
        <v>3</v>
      </c>
      <c r="D9" s="261" t="s">
        <v>50</v>
      </c>
      <c r="E9" s="358">
        <v>79.69</v>
      </c>
      <c r="F9" s="359">
        <v>64.22</v>
      </c>
      <c r="G9" s="504">
        <v>4120</v>
      </c>
      <c r="H9" s="505">
        <f t="shared" si="0"/>
        <v>32.83</v>
      </c>
      <c r="I9" s="506">
        <v>2650</v>
      </c>
      <c r="J9" s="507">
        <f t="shared" si="1"/>
        <v>21.12</v>
      </c>
      <c r="K9" s="359" t="s">
        <v>1</v>
      </c>
      <c r="L9" s="261" t="s">
        <v>849</v>
      </c>
      <c r="M9" s="359" t="s">
        <v>851</v>
      </c>
      <c r="N9" s="359" t="s">
        <v>854</v>
      </c>
      <c r="O9" s="361">
        <v>263194.39862326003</v>
      </c>
    </row>
    <row r="10" spans="1:15" s="508" customFormat="1" ht="34.5" customHeight="1">
      <c r="A10" s="261">
        <v>5</v>
      </c>
      <c r="B10" s="261" t="s">
        <v>54</v>
      </c>
      <c r="C10" s="261" t="s">
        <v>4</v>
      </c>
      <c r="D10" s="261" t="s">
        <v>50</v>
      </c>
      <c r="E10" s="358">
        <v>107.08</v>
      </c>
      <c r="F10" s="359">
        <v>86.29</v>
      </c>
      <c r="G10" s="504">
        <v>4120</v>
      </c>
      <c r="H10" s="505">
        <f t="shared" si="0"/>
        <v>44.12</v>
      </c>
      <c r="I10" s="506">
        <v>2650</v>
      </c>
      <c r="J10" s="507">
        <f t="shared" si="1"/>
        <v>28.38</v>
      </c>
      <c r="K10" s="359" t="s">
        <v>1</v>
      </c>
      <c r="L10" s="261" t="s">
        <v>849</v>
      </c>
      <c r="M10" s="359" t="s">
        <v>851</v>
      </c>
      <c r="N10" s="359" t="s">
        <v>854</v>
      </c>
      <c r="O10" s="361">
        <v>353656.12002232</v>
      </c>
    </row>
    <row r="11" spans="1:15" s="508" customFormat="1" ht="34.5" customHeight="1">
      <c r="A11" s="261">
        <v>6</v>
      </c>
      <c r="B11" s="261" t="s">
        <v>55</v>
      </c>
      <c r="C11" s="261" t="s">
        <v>5</v>
      </c>
      <c r="D11" s="261" t="s">
        <v>50</v>
      </c>
      <c r="E11" s="358">
        <v>81.24</v>
      </c>
      <c r="F11" s="359">
        <v>65.47</v>
      </c>
      <c r="G11" s="504">
        <v>4120</v>
      </c>
      <c r="H11" s="505">
        <f t="shared" si="0"/>
        <v>33.47</v>
      </c>
      <c r="I11" s="506">
        <v>2650</v>
      </c>
      <c r="J11" s="507">
        <f t="shared" si="1"/>
        <v>21.53</v>
      </c>
      <c r="K11" s="359" t="s">
        <v>1</v>
      </c>
      <c r="L11" s="261" t="s">
        <v>849</v>
      </c>
      <c r="M11" s="359" t="s">
        <v>851</v>
      </c>
      <c r="N11" s="359" t="s">
        <v>854</v>
      </c>
      <c r="O11" s="361">
        <v>268313.62710696</v>
      </c>
    </row>
    <row r="12" spans="1:15" s="508" customFormat="1" ht="34.5" customHeight="1">
      <c r="A12" s="261">
        <v>7</v>
      </c>
      <c r="B12" s="261" t="s">
        <v>56</v>
      </c>
      <c r="C12" s="261" t="s">
        <v>6</v>
      </c>
      <c r="D12" s="261" t="s">
        <v>50</v>
      </c>
      <c r="E12" s="358">
        <v>79.69</v>
      </c>
      <c r="F12" s="359">
        <v>64.22</v>
      </c>
      <c r="G12" s="504">
        <v>4120</v>
      </c>
      <c r="H12" s="505">
        <f t="shared" si="0"/>
        <v>32.83</v>
      </c>
      <c r="I12" s="506">
        <v>2650</v>
      </c>
      <c r="J12" s="507">
        <f t="shared" si="1"/>
        <v>21.12</v>
      </c>
      <c r="K12" s="359" t="s">
        <v>1</v>
      </c>
      <c r="L12" s="261" t="s">
        <v>849</v>
      </c>
      <c r="M12" s="359" t="s">
        <v>851</v>
      </c>
      <c r="N12" s="359" t="s">
        <v>854</v>
      </c>
      <c r="O12" s="361">
        <v>263194.39862326003</v>
      </c>
    </row>
    <row r="13" spans="1:15" s="508" customFormat="1" ht="34.5" customHeight="1">
      <c r="A13" s="261">
        <v>8</v>
      </c>
      <c r="B13" s="261" t="s">
        <v>57</v>
      </c>
      <c r="C13" s="261" t="s">
        <v>7</v>
      </c>
      <c r="D13" s="261" t="s">
        <v>50</v>
      </c>
      <c r="E13" s="358">
        <v>81.24</v>
      </c>
      <c r="F13" s="359">
        <v>65.47</v>
      </c>
      <c r="G13" s="504">
        <v>4120</v>
      </c>
      <c r="H13" s="505">
        <f t="shared" si="0"/>
        <v>33.47</v>
      </c>
      <c r="I13" s="506">
        <v>2650</v>
      </c>
      <c r="J13" s="507">
        <f t="shared" si="1"/>
        <v>21.53</v>
      </c>
      <c r="K13" s="359" t="s">
        <v>1</v>
      </c>
      <c r="L13" s="261" t="s">
        <v>849</v>
      </c>
      <c r="M13" s="359" t="s">
        <v>851</v>
      </c>
      <c r="N13" s="359" t="s">
        <v>854</v>
      </c>
      <c r="O13" s="361">
        <v>268313.62710696</v>
      </c>
    </row>
    <row r="14" spans="1:15" s="508" customFormat="1" ht="34.5" customHeight="1">
      <c r="A14" s="261">
        <v>9</v>
      </c>
      <c r="B14" s="261" t="s">
        <v>58</v>
      </c>
      <c r="C14" s="261" t="s">
        <v>8</v>
      </c>
      <c r="D14" s="261" t="s">
        <v>50</v>
      </c>
      <c r="E14" s="358">
        <v>79.69</v>
      </c>
      <c r="F14" s="359">
        <v>64.22</v>
      </c>
      <c r="G14" s="504">
        <v>4120</v>
      </c>
      <c r="H14" s="505">
        <f t="shared" si="0"/>
        <v>32.83</v>
      </c>
      <c r="I14" s="506">
        <v>2650</v>
      </c>
      <c r="J14" s="507">
        <f t="shared" si="1"/>
        <v>21.12</v>
      </c>
      <c r="K14" s="359" t="s">
        <v>1</v>
      </c>
      <c r="L14" s="261" t="s">
        <v>849</v>
      </c>
      <c r="M14" s="359" t="s">
        <v>851</v>
      </c>
      <c r="N14" s="359" t="s">
        <v>854</v>
      </c>
      <c r="O14" s="361">
        <v>263194.39862326003</v>
      </c>
    </row>
    <row r="15" spans="1:15" s="508" customFormat="1" ht="34.5" customHeight="1">
      <c r="A15" s="261">
        <v>10</v>
      </c>
      <c r="B15" s="261" t="s">
        <v>59</v>
      </c>
      <c r="C15" s="261" t="s">
        <v>9</v>
      </c>
      <c r="D15" s="261" t="s">
        <v>50</v>
      </c>
      <c r="E15" s="358">
        <v>107.08</v>
      </c>
      <c r="F15" s="359">
        <v>86.29</v>
      </c>
      <c r="G15" s="504">
        <v>4120</v>
      </c>
      <c r="H15" s="505">
        <f t="shared" si="0"/>
        <v>44.12</v>
      </c>
      <c r="I15" s="506">
        <v>2650</v>
      </c>
      <c r="J15" s="507">
        <f t="shared" si="1"/>
        <v>28.38</v>
      </c>
      <c r="K15" s="359" t="s">
        <v>1</v>
      </c>
      <c r="L15" s="261" t="s">
        <v>849</v>
      </c>
      <c r="M15" s="359" t="s">
        <v>851</v>
      </c>
      <c r="N15" s="359" t="s">
        <v>854</v>
      </c>
      <c r="O15" s="361">
        <v>353656.12002232</v>
      </c>
    </row>
    <row r="16" spans="1:15" s="508" customFormat="1" ht="34.5" customHeight="1">
      <c r="A16" s="261">
        <v>11</v>
      </c>
      <c r="B16" s="261" t="s">
        <v>60</v>
      </c>
      <c r="C16" s="261" t="s">
        <v>10</v>
      </c>
      <c r="D16" s="261" t="s">
        <v>50</v>
      </c>
      <c r="E16" s="358">
        <v>107.08</v>
      </c>
      <c r="F16" s="359">
        <v>86.29</v>
      </c>
      <c r="G16" s="504">
        <v>4120</v>
      </c>
      <c r="H16" s="505">
        <f t="shared" si="0"/>
        <v>44.12</v>
      </c>
      <c r="I16" s="506">
        <v>2650</v>
      </c>
      <c r="J16" s="507">
        <f t="shared" si="1"/>
        <v>28.38</v>
      </c>
      <c r="K16" s="359" t="s">
        <v>1</v>
      </c>
      <c r="L16" s="261" t="s">
        <v>849</v>
      </c>
      <c r="M16" s="359" t="s">
        <v>851</v>
      </c>
      <c r="N16" s="359" t="s">
        <v>854</v>
      </c>
      <c r="O16" s="361">
        <v>353656.12002232</v>
      </c>
    </row>
    <row r="17" spans="1:15" s="508" customFormat="1" ht="34.5" customHeight="1">
      <c r="A17" s="261">
        <v>12</v>
      </c>
      <c r="B17" s="261" t="s">
        <v>61</v>
      </c>
      <c r="C17" s="261" t="s">
        <v>11</v>
      </c>
      <c r="D17" s="261" t="s">
        <v>50</v>
      </c>
      <c r="E17" s="358">
        <v>81.24</v>
      </c>
      <c r="F17" s="359">
        <v>65.47</v>
      </c>
      <c r="G17" s="504">
        <v>3950</v>
      </c>
      <c r="H17" s="505">
        <f t="shared" si="0"/>
        <v>32.09</v>
      </c>
      <c r="I17" s="506">
        <v>2540</v>
      </c>
      <c r="J17" s="507">
        <f t="shared" si="1"/>
        <v>20.63</v>
      </c>
      <c r="K17" s="359" t="s">
        <v>12</v>
      </c>
      <c r="L17" s="261" t="s">
        <v>849</v>
      </c>
      <c r="M17" s="359" t="s">
        <v>851</v>
      </c>
      <c r="N17" s="359" t="s">
        <v>854</v>
      </c>
      <c r="O17" s="361">
        <v>268313.62710696</v>
      </c>
    </row>
    <row r="18" spans="1:15" s="508" customFormat="1" ht="34.5" customHeight="1">
      <c r="A18" s="261">
        <v>13</v>
      </c>
      <c r="B18" s="261" t="s">
        <v>62</v>
      </c>
      <c r="C18" s="261" t="s">
        <v>13</v>
      </c>
      <c r="D18" s="261" t="s">
        <v>50</v>
      </c>
      <c r="E18" s="358">
        <v>79.69</v>
      </c>
      <c r="F18" s="359">
        <v>64.22</v>
      </c>
      <c r="G18" s="504">
        <v>3950</v>
      </c>
      <c r="H18" s="505">
        <f t="shared" si="0"/>
        <v>31.48</v>
      </c>
      <c r="I18" s="506">
        <v>2540</v>
      </c>
      <c r="J18" s="507">
        <f t="shared" si="1"/>
        <v>20.24</v>
      </c>
      <c r="K18" s="359" t="s">
        <v>12</v>
      </c>
      <c r="L18" s="261" t="s">
        <v>849</v>
      </c>
      <c r="M18" s="359" t="s">
        <v>851</v>
      </c>
      <c r="N18" s="359" t="s">
        <v>854</v>
      </c>
      <c r="O18" s="361">
        <v>263194.39862326003</v>
      </c>
    </row>
    <row r="19" spans="1:15" s="508" customFormat="1" ht="34.5" customHeight="1">
      <c r="A19" s="261">
        <v>14</v>
      </c>
      <c r="B19" s="261" t="s">
        <v>63</v>
      </c>
      <c r="C19" s="261" t="s">
        <v>14</v>
      </c>
      <c r="D19" s="261" t="s">
        <v>50</v>
      </c>
      <c r="E19" s="358">
        <v>81.24</v>
      </c>
      <c r="F19" s="359">
        <v>65.47</v>
      </c>
      <c r="G19" s="504">
        <v>3950</v>
      </c>
      <c r="H19" s="505">
        <f t="shared" si="0"/>
        <v>32.09</v>
      </c>
      <c r="I19" s="506">
        <v>2540</v>
      </c>
      <c r="J19" s="507">
        <f t="shared" si="1"/>
        <v>20.63</v>
      </c>
      <c r="K19" s="359" t="s">
        <v>12</v>
      </c>
      <c r="L19" s="261" t="s">
        <v>849</v>
      </c>
      <c r="M19" s="359" t="s">
        <v>851</v>
      </c>
      <c r="N19" s="359" t="s">
        <v>854</v>
      </c>
      <c r="O19" s="361">
        <v>268313.62710696</v>
      </c>
    </row>
    <row r="20" spans="1:15" s="508" customFormat="1" ht="34.5" customHeight="1">
      <c r="A20" s="261">
        <v>15</v>
      </c>
      <c r="B20" s="261" t="s">
        <v>64</v>
      </c>
      <c r="C20" s="261" t="s">
        <v>15</v>
      </c>
      <c r="D20" s="261" t="s">
        <v>50</v>
      </c>
      <c r="E20" s="358">
        <v>79.69</v>
      </c>
      <c r="F20" s="359">
        <v>64.22</v>
      </c>
      <c r="G20" s="504">
        <v>3950</v>
      </c>
      <c r="H20" s="505">
        <f t="shared" si="0"/>
        <v>31.48</v>
      </c>
      <c r="I20" s="506">
        <v>2540</v>
      </c>
      <c r="J20" s="507">
        <f t="shared" si="1"/>
        <v>20.24</v>
      </c>
      <c r="K20" s="359" t="s">
        <v>12</v>
      </c>
      <c r="L20" s="261" t="s">
        <v>849</v>
      </c>
      <c r="M20" s="359" t="s">
        <v>851</v>
      </c>
      <c r="N20" s="359" t="s">
        <v>854</v>
      </c>
      <c r="O20" s="361">
        <v>263194.39862326003</v>
      </c>
    </row>
    <row r="21" spans="1:15" s="508" customFormat="1" ht="34.5" customHeight="1">
      <c r="A21" s="261">
        <v>16</v>
      </c>
      <c r="B21" s="261" t="s">
        <v>65</v>
      </c>
      <c r="C21" s="261" t="s">
        <v>16</v>
      </c>
      <c r="D21" s="261" t="s">
        <v>50</v>
      </c>
      <c r="E21" s="358">
        <v>107.08</v>
      </c>
      <c r="F21" s="359">
        <v>86.29</v>
      </c>
      <c r="G21" s="504">
        <v>3950</v>
      </c>
      <c r="H21" s="505">
        <f t="shared" si="0"/>
        <v>42.3</v>
      </c>
      <c r="I21" s="506">
        <v>2540</v>
      </c>
      <c r="J21" s="507">
        <f t="shared" si="1"/>
        <v>27.2</v>
      </c>
      <c r="K21" s="359" t="s">
        <v>12</v>
      </c>
      <c r="L21" s="261" t="s">
        <v>849</v>
      </c>
      <c r="M21" s="359" t="s">
        <v>851</v>
      </c>
      <c r="N21" s="359" t="s">
        <v>854</v>
      </c>
      <c r="O21" s="361">
        <v>353656.12002232</v>
      </c>
    </row>
    <row r="22" spans="1:15" s="508" customFormat="1" ht="34.5" customHeight="1">
      <c r="A22" s="261">
        <v>17</v>
      </c>
      <c r="B22" s="261" t="s">
        <v>66</v>
      </c>
      <c r="C22" s="261" t="s">
        <v>17</v>
      </c>
      <c r="D22" s="261" t="s">
        <v>50</v>
      </c>
      <c r="E22" s="358">
        <v>107.08</v>
      </c>
      <c r="F22" s="359">
        <v>86.29</v>
      </c>
      <c r="G22" s="504">
        <v>3950</v>
      </c>
      <c r="H22" s="505">
        <f t="shared" si="0"/>
        <v>42.3</v>
      </c>
      <c r="I22" s="506">
        <v>2540</v>
      </c>
      <c r="J22" s="507">
        <f t="shared" si="1"/>
        <v>27.2</v>
      </c>
      <c r="K22" s="359" t="s">
        <v>12</v>
      </c>
      <c r="L22" s="261" t="s">
        <v>849</v>
      </c>
      <c r="M22" s="359" t="s">
        <v>851</v>
      </c>
      <c r="N22" s="359" t="s">
        <v>854</v>
      </c>
      <c r="O22" s="361">
        <v>353656.12002232</v>
      </c>
    </row>
    <row r="23" spans="1:15" s="508" customFormat="1" ht="34.5" customHeight="1">
      <c r="A23" s="261">
        <v>18</v>
      </c>
      <c r="B23" s="261" t="s">
        <v>67</v>
      </c>
      <c r="C23" s="261" t="s">
        <v>18</v>
      </c>
      <c r="D23" s="261" t="s">
        <v>50</v>
      </c>
      <c r="E23" s="358">
        <v>81.24</v>
      </c>
      <c r="F23" s="359">
        <v>65.47</v>
      </c>
      <c r="G23" s="504">
        <v>3950</v>
      </c>
      <c r="H23" s="505">
        <f t="shared" si="0"/>
        <v>32.09</v>
      </c>
      <c r="I23" s="506">
        <v>2540</v>
      </c>
      <c r="J23" s="507">
        <f t="shared" si="1"/>
        <v>20.63</v>
      </c>
      <c r="K23" s="359" t="s">
        <v>12</v>
      </c>
      <c r="L23" s="261" t="s">
        <v>849</v>
      </c>
      <c r="M23" s="359" t="s">
        <v>851</v>
      </c>
      <c r="N23" s="359" t="s">
        <v>854</v>
      </c>
      <c r="O23" s="361">
        <v>268313.62710696</v>
      </c>
    </row>
    <row r="24" spans="1:15" s="508" customFormat="1" ht="34.5" customHeight="1">
      <c r="A24" s="261">
        <v>19</v>
      </c>
      <c r="B24" s="261" t="s">
        <v>68</v>
      </c>
      <c r="C24" s="261" t="s">
        <v>19</v>
      </c>
      <c r="D24" s="261" t="s">
        <v>50</v>
      </c>
      <c r="E24" s="358">
        <v>79.69</v>
      </c>
      <c r="F24" s="359">
        <v>64.22</v>
      </c>
      <c r="G24" s="504">
        <v>3950</v>
      </c>
      <c r="H24" s="505">
        <f t="shared" si="0"/>
        <v>31.48</v>
      </c>
      <c r="I24" s="506">
        <v>2540</v>
      </c>
      <c r="J24" s="507">
        <f t="shared" si="1"/>
        <v>20.24</v>
      </c>
      <c r="K24" s="359" t="s">
        <v>12</v>
      </c>
      <c r="L24" s="261" t="s">
        <v>849</v>
      </c>
      <c r="M24" s="359" t="s">
        <v>851</v>
      </c>
      <c r="N24" s="359" t="s">
        <v>854</v>
      </c>
      <c r="O24" s="361">
        <v>263194.39862326003</v>
      </c>
    </row>
    <row r="25" spans="1:15" s="508" customFormat="1" ht="34.5" customHeight="1">
      <c r="A25" s="261">
        <v>20</v>
      </c>
      <c r="B25" s="261" t="s">
        <v>69</v>
      </c>
      <c r="C25" s="261" t="s">
        <v>20</v>
      </c>
      <c r="D25" s="261" t="s">
        <v>50</v>
      </c>
      <c r="E25" s="358">
        <v>81.24</v>
      </c>
      <c r="F25" s="359">
        <v>65.47</v>
      </c>
      <c r="G25" s="504">
        <v>3950</v>
      </c>
      <c r="H25" s="505">
        <f t="shared" si="0"/>
        <v>32.09</v>
      </c>
      <c r="I25" s="506">
        <v>2540</v>
      </c>
      <c r="J25" s="507">
        <f t="shared" si="1"/>
        <v>20.63</v>
      </c>
      <c r="K25" s="359" t="s">
        <v>12</v>
      </c>
      <c r="L25" s="261" t="s">
        <v>849</v>
      </c>
      <c r="M25" s="359" t="s">
        <v>851</v>
      </c>
      <c r="N25" s="359" t="s">
        <v>854</v>
      </c>
      <c r="O25" s="361">
        <v>268313.62710696</v>
      </c>
    </row>
    <row r="26" spans="1:15" s="508" customFormat="1" ht="34.5" customHeight="1">
      <c r="A26" s="261">
        <v>21</v>
      </c>
      <c r="B26" s="261" t="s">
        <v>70</v>
      </c>
      <c r="C26" s="261" t="s">
        <v>21</v>
      </c>
      <c r="D26" s="261" t="s">
        <v>50</v>
      </c>
      <c r="E26" s="358">
        <v>79.69</v>
      </c>
      <c r="F26" s="359">
        <v>64.22</v>
      </c>
      <c r="G26" s="504">
        <v>3950</v>
      </c>
      <c r="H26" s="505">
        <f t="shared" si="0"/>
        <v>31.48</v>
      </c>
      <c r="I26" s="506">
        <v>2540</v>
      </c>
      <c r="J26" s="507">
        <f t="shared" si="1"/>
        <v>20.24</v>
      </c>
      <c r="K26" s="359" t="s">
        <v>12</v>
      </c>
      <c r="L26" s="261" t="s">
        <v>849</v>
      </c>
      <c r="M26" s="359" t="s">
        <v>851</v>
      </c>
      <c r="N26" s="359" t="s">
        <v>854</v>
      </c>
      <c r="O26" s="361">
        <v>263194.39862326003</v>
      </c>
    </row>
    <row r="27" spans="1:15" s="508" customFormat="1" ht="34.5" customHeight="1">
      <c r="A27" s="261">
        <v>22</v>
      </c>
      <c r="B27" s="261" t="s">
        <v>71</v>
      </c>
      <c r="C27" s="261" t="s">
        <v>22</v>
      </c>
      <c r="D27" s="261" t="s">
        <v>50</v>
      </c>
      <c r="E27" s="358">
        <v>107.08</v>
      </c>
      <c r="F27" s="359">
        <v>86.29</v>
      </c>
      <c r="G27" s="504">
        <v>3950</v>
      </c>
      <c r="H27" s="505">
        <f t="shared" si="0"/>
        <v>42.3</v>
      </c>
      <c r="I27" s="506">
        <v>2540</v>
      </c>
      <c r="J27" s="507">
        <f t="shared" si="1"/>
        <v>27.2</v>
      </c>
      <c r="K27" s="359" t="s">
        <v>12</v>
      </c>
      <c r="L27" s="261" t="s">
        <v>849</v>
      </c>
      <c r="M27" s="359" t="s">
        <v>851</v>
      </c>
      <c r="N27" s="359" t="s">
        <v>854</v>
      </c>
      <c r="O27" s="361">
        <v>353656.12002232</v>
      </c>
    </row>
    <row r="28" spans="1:15" s="508" customFormat="1" ht="34.5" customHeight="1">
      <c r="A28" s="261">
        <v>23</v>
      </c>
      <c r="B28" s="261" t="s">
        <v>72</v>
      </c>
      <c r="C28" s="261" t="s">
        <v>23</v>
      </c>
      <c r="D28" s="261" t="s">
        <v>50</v>
      </c>
      <c r="E28" s="358">
        <v>107.08</v>
      </c>
      <c r="F28" s="359">
        <v>86.29</v>
      </c>
      <c r="G28" s="504">
        <v>3950</v>
      </c>
      <c r="H28" s="505">
        <f t="shared" si="0"/>
        <v>42.3</v>
      </c>
      <c r="I28" s="506">
        <v>2540</v>
      </c>
      <c r="J28" s="507">
        <f t="shared" si="1"/>
        <v>27.2</v>
      </c>
      <c r="K28" s="359" t="s">
        <v>12</v>
      </c>
      <c r="L28" s="261" t="s">
        <v>849</v>
      </c>
      <c r="M28" s="359" t="s">
        <v>851</v>
      </c>
      <c r="N28" s="359" t="s">
        <v>854</v>
      </c>
      <c r="O28" s="361">
        <v>353656.12002232</v>
      </c>
    </row>
    <row r="29" spans="1:15" s="508" customFormat="1" ht="34.5" customHeight="1">
      <c r="A29" s="261">
        <v>24</v>
      </c>
      <c r="B29" s="261" t="s">
        <v>73</v>
      </c>
      <c r="C29" s="261" t="s">
        <v>24</v>
      </c>
      <c r="D29" s="261" t="s">
        <v>50</v>
      </c>
      <c r="E29" s="358">
        <v>81.24</v>
      </c>
      <c r="F29" s="359">
        <v>65.47</v>
      </c>
      <c r="G29" s="504">
        <v>3880</v>
      </c>
      <c r="H29" s="505">
        <f t="shared" si="0"/>
        <v>31.52</v>
      </c>
      <c r="I29" s="506">
        <v>2490</v>
      </c>
      <c r="J29" s="507">
        <f t="shared" si="1"/>
        <v>20.23</v>
      </c>
      <c r="K29" s="359" t="s">
        <v>12</v>
      </c>
      <c r="L29" s="261" t="s">
        <v>849</v>
      </c>
      <c r="M29" s="359" t="s">
        <v>851</v>
      </c>
      <c r="N29" s="359" t="s">
        <v>854</v>
      </c>
      <c r="O29" s="361">
        <v>268313.62710696</v>
      </c>
    </row>
    <row r="30" spans="1:15" s="508" customFormat="1" ht="34.5" customHeight="1">
      <c r="A30" s="261">
        <v>25</v>
      </c>
      <c r="B30" s="261" t="s">
        <v>74</v>
      </c>
      <c r="C30" s="261" t="s">
        <v>25</v>
      </c>
      <c r="D30" s="261" t="s">
        <v>50</v>
      </c>
      <c r="E30" s="358">
        <v>79.69</v>
      </c>
      <c r="F30" s="359">
        <v>64.22</v>
      </c>
      <c r="G30" s="504">
        <v>3880</v>
      </c>
      <c r="H30" s="505">
        <f t="shared" si="0"/>
        <v>30.92</v>
      </c>
      <c r="I30" s="506">
        <v>2490</v>
      </c>
      <c r="J30" s="507">
        <f t="shared" si="1"/>
        <v>19.84</v>
      </c>
      <c r="K30" s="359" t="s">
        <v>12</v>
      </c>
      <c r="L30" s="261" t="s">
        <v>849</v>
      </c>
      <c r="M30" s="359" t="s">
        <v>851</v>
      </c>
      <c r="N30" s="359" t="s">
        <v>854</v>
      </c>
      <c r="O30" s="361">
        <v>263194.39862326003</v>
      </c>
    </row>
    <row r="31" spans="1:15" s="508" customFormat="1" ht="34.5" customHeight="1">
      <c r="A31" s="261">
        <v>26</v>
      </c>
      <c r="B31" s="261" t="s">
        <v>75</v>
      </c>
      <c r="C31" s="261" t="s">
        <v>26</v>
      </c>
      <c r="D31" s="261" t="s">
        <v>50</v>
      </c>
      <c r="E31" s="358">
        <v>81.24</v>
      </c>
      <c r="F31" s="359">
        <v>65.47</v>
      </c>
      <c r="G31" s="504">
        <v>3880</v>
      </c>
      <c r="H31" s="505">
        <f t="shared" si="0"/>
        <v>31.52</v>
      </c>
      <c r="I31" s="506">
        <v>2490</v>
      </c>
      <c r="J31" s="507">
        <f t="shared" si="1"/>
        <v>20.23</v>
      </c>
      <c r="K31" s="359" t="s">
        <v>12</v>
      </c>
      <c r="L31" s="261" t="s">
        <v>849</v>
      </c>
      <c r="M31" s="362" t="s">
        <v>851</v>
      </c>
      <c r="N31" s="359" t="s">
        <v>854</v>
      </c>
      <c r="O31" s="361">
        <v>268313.62710696</v>
      </c>
    </row>
    <row r="32" spans="1:15" s="508" customFormat="1" ht="34.5" customHeight="1">
      <c r="A32" s="261">
        <v>27</v>
      </c>
      <c r="B32" s="261" t="s">
        <v>76</v>
      </c>
      <c r="C32" s="261" t="s">
        <v>27</v>
      </c>
      <c r="D32" s="261" t="s">
        <v>50</v>
      </c>
      <c r="E32" s="358">
        <v>79.69</v>
      </c>
      <c r="F32" s="359">
        <v>64.22</v>
      </c>
      <c r="G32" s="504">
        <v>3880</v>
      </c>
      <c r="H32" s="505">
        <f t="shared" si="0"/>
        <v>30.92</v>
      </c>
      <c r="I32" s="506">
        <v>2490</v>
      </c>
      <c r="J32" s="507">
        <f t="shared" si="1"/>
        <v>19.84</v>
      </c>
      <c r="K32" s="359" t="s">
        <v>12</v>
      </c>
      <c r="L32" s="261" t="s">
        <v>849</v>
      </c>
      <c r="M32" s="359" t="s">
        <v>851</v>
      </c>
      <c r="N32" s="359" t="s">
        <v>854</v>
      </c>
      <c r="O32" s="361">
        <v>263194.39862326003</v>
      </c>
    </row>
    <row r="33" spans="1:15" s="508" customFormat="1" ht="34.5" customHeight="1">
      <c r="A33" s="261">
        <v>28</v>
      </c>
      <c r="B33" s="261" t="s">
        <v>77</v>
      </c>
      <c r="C33" s="261" t="s">
        <v>28</v>
      </c>
      <c r="D33" s="261" t="s">
        <v>50</v>
      </c>
      <c r="E33" s="358">
        <v>107.08</v>
      </c>
      <c r="F33" s="359">
        <v>86.29</v>
      </c>
      <c r="G33" s="504">
        <v>3880</v>
      </c>
      <c r="H33" s="505">
        <f t="shared" si="0"/>
        <v>41.55</v>
      </c>
      <c r="I33" s="506">
        <v>2490</v>
      </c>
      <c r="J33" s="507">
        <f t="shared" si="1"/>
        <v>26.66</v>
      </c>
      <c r="K33" s="359" t="s">
        <v>12</v>
      </c>
      <c r="L33" s="261" t="s">
        <v>849</v>
      </c>
      <c r="M33" s="359" t="s">
        <v>851</v>
      </c>
      <c r="N33" s="359" t="s">
        <v>854</v>
      </c>
      <c r="O33" s="361">
        <v>353656.12002232</v>
      </c>
    </row>
    <row r="34" spans="1:15" s="508" customFormat="1" ht="34.5" customHeight="1">
      <c r="A34" s="261">
        <v>29</v>
      </c>
      <c r="B34" s="261" t="s">
        <v>78</v>
      </c>
      <c r="C34" s="261" t="s">
        <v>29</v>
      </c>
      <c r="D34" s="261" t="s">
        <v>50</v>
      </c>
      <c r="E34" s="358">
        <v>107.08</v>
      </c>
      <c r="F34" s="359">
        <v>86.29</v>
      </c>
      <c r="G34" s="504">
        <v>3880</v>
      </c>
      <c r="H34" s="505">
        <f t="shared" si="0"/>
        <v>41.55</v>
      </c>
      <c r="I34" s="506">
        <v>2490</v>
      </c>
      <c r="J34" s="507">
        <f t="shared" si="1"/>
        <v>26.66</v>
      </c>
      <c r="K34" s="359" t="s">
        <v>12</v>
      </c>
      <c r="L34" s="261" t="s">
        <v>849</v>
      </c>
      <c r="M34" s="359" t="s">
        <v>851</v>
      </c>
      <c r="N34" s="359" t="s">
        <v>854</v>
      </c>
      <c r="O34" s="361">
        <v>353656.12002232</v>
      </c>
    </row>
    <row r="35" spans="1:15" s="508" customFormat="1" ht="34.5" customHeight="1">
      <c r="A35" s="261">
        <v>30</v>
      </c>
      <c r="B35" s="261" t="s">
        <v>79</v>
      </c>
      <c r="C35" s="261" t="s">
        <v>30</v>
      </c>
      <c r="D35" s="261" t="s">
        <v>50</v>
      </c>
      <c r="E35" s="358">
        <v>81.24</v>
      </c>
      <c r="F35" s="359">
        <v>65.47</v>
      </c>
      <c r="G35" s="504">
        <v>3880</v>
      </c>
      <c r="H35" s="505">
        <f t="shared" si="0"/>
        <v>31.52</v>
      </c>
      <c r="I35" s="506">
        <v>2490</v>
      </c>
      <c r="J35" s="507">
        <f t="shared" si="1"/>
        <v>20.23</v>
      </c>
      <c r="K35" s="359" t="s">
        <v>12</v>
      </c>
      <c r="L35" s="261" t="s">
        <v>849</v>
      </c>
      <c r="M35" s="359" t="s">
        <v>851</v>
      </c>
      <c r="N35" s="359" t="s">
        <v>854</v>
      </c>
      <c r="O35" s="361">
        <v>268313.62710696</v>
      </c>
    </row>
    <row r="36" spans="1:15" s="508" customFormat="1" ht="34.5" customHeight="1">
      <c r="A36" s="261">
        <v>31</v>
      </c>
      <c r="B36" s="261" t="s">
        <v>80</v>
      </c>
      <c r="C36" s="261" t="s">
        <v>31</v>
      </c>
      <c r="D36" s="261" t="s">
        <v>50</v>
      </c>
      <c r="E36" s="358">
        <v>79.69</v>
      </c>
      <c r="F36" s="359">
        <v>64.22</v>
      </c>
      <c r="G36" s="504">
        <v>3880</v>
      </c>
      <c r="H36" s="505">
        <f t="shared" si="0"/>
        <v>30.92</v>
      </c>
      <c r="I36" s="506">
        <v>2490</v>
      </c>
      <c r="J36" s="507">
        <f t="shared" si="1"/>
        <v>19.84</v>
      </c>
      <c r="K36" s="359" t="s">
        <v>12</v>
      </c>
      <c r="L36" s="261" t="s">
        <v>849</v>
      </c>
      <c r="M36" s="359" t="s">
        <v>851</v>
      </c>
      <c r="N36" s="359" t="s">
        <v>854</v>
      </c>
      <c r="O36" s="361">
        <v>263194.39862326003</v>
      </c>
    </row>
    <row r="37" spans="1:15" s="508" customFormat="1" ht="34.5" customHeight="1">
      <c r="A37" s="261">
        <v>32</v>
      </c>
      <c r="B37" s="261" t="s">
        <v>81</v>
      </c>
      <c r="C37" s="261" t="s">
        <v>32</v>
      </c>
      <c r="D37" s="261" t="s">
        <v>50</v>
      </c>
      <c r="E37" s="358">
        <v>81.24</v>
      </c>
      <c r="F37" s="359">
        <v>65.47</v>
      </c>
      <c r="G37" s="504">
        <v>3880</v>
      </c>
      <c r="H37" s="505">
        <f t="shared" si="0"/>
        <v>31.52</v>
      </c>
      <c r="I37" s="506">
        <v>2490</v>
      </c>
      <c r="J37" s="507">
        <f t="shared" si="1"/>
        <v>20.23</v>
      </c>
      <c r="K37" s="359" t="s">
        <v>12</v>
      </c>
      <c r="L37" s="261" t="s">
        <v>849</v>
      </c>
      <c r="M37" s="359" t="s">
        <v>851</v>
      </c>
      <c r="N37" s="359" t="s">
        <v>854</v>
      </c>
      <c r="O37" s="361">
        <v>268313.62710696</v>
      </c>
    </row>
    <row r="38" spans="1:15" s="508" customFormat="1" ht="34.5" customHeight="1">
      <c r="A38" s="261">
        <v>33</v>
      </c>
      <c r="B38" s="261" t="s">
        <v>82</v>
      </c>
      <c r="C38" s="261" t="s">
        <v>33</v>
      </c>
      <c r="D38" s="261" t="s">
        <v>50</v>
      </c>
      <c r="E38" s="358">
        <v>79.69</v>
      </c>
      <c r="F38" s="359">
        <v>64.22</v>
      </c>
      <c r="G38" s="504">
        <v>3880</v>
      </c>
      <c r="H38" s="505">
        <f t="shared" si="0"/>
        <v>30.92</v>
      </c>
      <c r="I38" s="506">
        <v>2490</v>
      </c>
      <c r="J38" s="507">
        <f t="shared" si="1"/>
        <v>19.84</v>
      </c>
      <c r="K38" s="359" t="s">
        <v>12</v>
      </c>
      <c r="L38" s="261" t="s">
        <v>849</v>
      </c>
      <c r="M38" s="359" t="s">
        <v>851</v>
      </c>
      <c r="N38" s="359" t="s">
        <v>854</v>
      </c>
      <c r="O38" s="361">
        <v>263194.39862326003</v>
      </c>
    </row>
    <row r="39" spans="1:15" s="508" customFormat="1" ht="34.5" customHeight="1">
      <c r="A39" s="261">
        <v>34</v>
      </c>
      <c r="B39" s="261" t="s">
        <v>83</v>
      </c>
      <c r="C39" s="261" t="s">
        <v>34</v>
      </c>
      <c r="D39" s="261" t="s">
        <v>50</v>
      </c>
      <c r="E39" s="358">
        <v>107.08</v>
      </c>
      <c r="F39" s="359">
        <v>86.29</v>
      </c>
      <c r="G39" s="504">
        <v>3880</v>
      </c>
      <c r="H39" s="505">
        <f t="shared" si="0"/>
        <v>41.55</v>
      </c>
      <c r="I39" s="506">
        <v>2490</v>
      </c>
      <c r="J39" s="507">
        <f t="shared" si="1"/>
        <v>26.66</v>
      </c>
      <c r="K39" s="359" t="s">
        <v>12</v>
      </c>
      <c r="L39" s="261" t="s">
        <v>849</v>
      </c>
      <c r="M39" s="359" t="s">
        <v>851</v>
      </c>
      <c r="N39" s="359" t="s">
        <v>854</v>
      </c>
      <c r="O39" s="361">
        <v>353656.12002232</v>
      </c>
    </row>
    <row r="40" spans="1:15" s="508" customFormat="1" ht="34.5" customHeight="1">
      <c r="A40" s="261">
        <v>35</v>
      </c>
      <c r="B40" s="261" t="s">
        <v>84</v>
      </c>
      <c r="C40" s="261" t="s">
        <v>35</v>
      </c>
      <c r="D40" s="261" t="s">
        <v>50</v>
      </c>
      <c r="E40" s="358">
        <v>107.08</v>
      </c>
      <c r="F40" s="359">
        <v>86.29</v>
      </c>
      <c r="G40" s="504">
        <v>3880</v>
      </c>
      <c r="H40" s="505">
        <f t="shared" si="0"/>
        <v>41.55</v>
      </c>
      <c r="I40" s="506">
        <v>2490</v>
      </c>
      <c r="J40" s="507">
        <f t="shared" si="1"/>
        <v>26.66</v>
      </c>
      <c r="K40" s="359" t="s">
        <v>12</v>
      </c>
      <c r="L40" s="261" t="s">
        <v>849</v>
      </c>
      <c r="M40" s="359" t="s">
        <v>851</v>
      </c>
      <c r="N40" s="359" t="s">
        <v>854</v>
      </c>
      <c r="O40" s="361">
        <v>353656.12002232</v>
      </c>
    </row>
    <row r="41" spans="1:15" s="508" customFormat="1" ht="34.5" customHeight="1">
      <c r="A41" s="261">
        <v>36</v>
      </c>
      <c r="B41" s="261" t="s">
        <v>85</v>
      </c>
      <c r="C41" s="261" t="s">
        <v>36</v>
      </c>
      <c r="D41" s="261" t="s">
        <v>50</v>
      </c>
      <c r="E41" s="358">
        <v>81.24</v>
      </c>
      <c r="F41" s="359">
        <v>65.47</v>
      </c>
      <c r="G41" s="504">
        <v>4030</v>
      </c>
      <c r="H41" s="505">
        <f t="shared" si="0"/>
        <v>32.74</v>
      </c>
      <c r="I41" s="506">
        <v>2590</v>
      </c>
      <c r="J41" s="507">
        <f t="shared" si="1"/>
        <v>21.04</v>
      </c>
      <c r="K41" s="359" t="s">
        <v>12</v>
      </c>
      <c r="L41" s="261" t="s">
        <v>850</v>
      </c>
      <c r="M41" s="359" t="s">
        <v>852</v>
      </c>
      <c r="N41" s="359" t="s">
        <v>855</v>
      </c>
      <c r="O41" s="361">
        <v>757807.5437736</v>
      </c>
    </row>
    <row r="42" spans="1:15" s="508" customFormat="1" ht="34.5" customHeight="1">
      <c r="A42" s="261">
        <v>37</v>
      </c>
      <c r="B42" s="261" t="s">
        <v>86</v>
      </c>
      <c r="C42" s="261" t="s">
        <v>37</v>
      </c>
      <c r="D42" s="261" t="s">
        <v>50</v>
      </c>
      <c r="E42" s="358">
        <v>79.69</v>
      </c>
      <c r="F42" s="359">
        <v>64.22</v>
      </c>
      <c r="G42" s="504">
        <v>4030</v>
      </c>
      <c r="H42" s="505">
        <f t="shared" si="0"/>
        <v>32.12</v>
      </c>
      <c r="I42" s="506">
        <v>2590</v>
      </c>
      <c r="J42" s="507">
        <f t="shared" si="1"/>
        <v>20.64</v>
      </c>
      <c r="K42" s="359" t="s">
        <v>12</v>
      </c>
      <c r="L42" s="261" t="s">
        <v>850</v>
      </c>
      <c r="M42" s="359" t="s">
        <v>852</v>
      </c>
      <c r="N42" s="359" t="s">
        <v>855</v>
      </c>
      <c r="O42" s="361">
        <v>743349.1280566</v>
      </c>
    </row>
    <row r="43" spans="1:15" s="508" customFormat="1" ht="34.5" customHeight="1">
      <c r="A43" s="261">
        <v>38</v>
      </c>
      <c r="B43" s="261" t="s">
        <v>87</v>
      </c>
      <c r="C43" s="261" t="s">
        <v>38</v>
      </c>
      <c r="D43" s="261" t="s">
        <v>50</v>
      </c>
      <c r="E43" s="358">
        <v>81.24</v>
      </c>
      <c r="F43" s="359">
        <v>65.47</v>
      </c>
      <c r="G43" s="504">
        <v>4030</v>
      </c>
      <c r="H43" s="505">
        <f t="shared" si="0"/>
        <v>32.74</v>
      </c>
      <c r="I43" s="506">
        <v>2590</v>
      </c>
      <c r="J43" s="507">
        <f t="shared" si="1"/>
        <v>21.04</v>
      </c>
      <c r="K43" s="359" t="s">
        <v>12</v>
      </c>
      <c r="L43" s="261" t="s">
        <v>850</v>
      </c>
      <c r="M43" s="359" t="s">
        <v>852</v>
      </c>
      <c r="N43" s="359" t="s">
        <v>855</v>
      </c>
      <c r="O43" s="361">
        <v>757807.5437736</v>
      </c>
    </row>
    <row r="44" spans="1:15" s="508" customFormat="1" ht="34.5" customHeight="1">
      <c r="A44" s="261">
        <v>39</v>
      </c>
      <c r="B44" s="261" t="s">
        <v>88</v>
      </c>
      <c r="C44" s="261" t="s">
        <v>39</v>
      </c>
      <c r="D44" s="261" t="s">
        <v>50</v>
      </c>
      <c r="E44" s="358">
        <v>79.69</v>
      </c>
      <c r="F44" s="359">
        <v>64.22</v>
      </c>
      <c r="G44" s="504">
        <v>4030</v>
      </c>
      <c r="H44" s="505">
        <f t="shared" si="0"/>
        <v>32.12</v>
      </c>
      <c r="I44" s="506">
        <v>2590</v>
      </c>
      <c r="J44" s="507">
        <f t="shared" si="1"/>
        <v>20.64</v>
      </c>
      <c r="K44" s="359" t="s">
        <v>12</v>
      </c>
      <c r="L44" s="261" t="s">
        <v>850</v>
      </c>
      <c r="M44" s="359" t="s">
        <v>852</v>
      </c>
      <c r="N44" s="359" t="s">
        <v>855</v>
      </c>
      <c r="O44" s="361">
        <v>743349.1280566</v>
      </c>
    </row>
    <row r="45" spans="1:15" s="508" customFormat="1" ht="34.5" customHeight="1">
      <c r="A45" s="261">
        <v>40</v>
      </c>
      <c r="B45" s="261" t="s">
        <v>89</v>
      </c>
      <c r="C45" s="261" t="s">
        <v>40</v>
      </c>
      <c r="D45" s="261" t="s">
        <v>50</v>
      </c>
      <c r="E45" s="358">
        <v>107.08</v>
      </c>
      <c r="F45" s="359">
        <v>86.29</v>
      </c>
      <c r="G45" s="504">
        <v>4030</v>
      </c>
      <c r="H45" s="505">
        <f t="shared" si="0"/>
        <v>43.15</v>
      </c>
      <c r="I45" s="506">
        <v>2590</v>
      </c>
      <c r="J45" s="507">
        <f t="shared" si="1"/>
        <v>27.73</v>
      </c>
      <c r="K45" s="359" t="s">
        <v>12</v>
      </c>
      <c r="L45" s="261" t="s">
        <v>850</v>
      </c>
      <c r="M45" s="359" t="s">
        <v>852</v>
      </c>
      <c r="N45" s="359" t="s">
        <v>855</v>
      </c>
      <c r="O45" s="361">
        <v>998843.3257912</v>
      </c>
    </row>
    <row r="46" spans="1:15" s="508" customFormat="1" ht="34.5" customHeight="1">
      <c r="A46" s="261">
        <v>41</v>
      </c>
      <c r="B46" s="261" t="s">
        <v>90</v>
      </c>
      <c r="C46" s="261" t="s">
        <v>41</v>
      </c>
      <c r="D46" s="261" t="s">
        <v>50</v>
      </c>
      <c r="E46" s="358">
        <v>107.08</v>
      </c>
      <c r="F46" s="359">
        <v>86.29</v>
      </c>
      <c r="G46" s="504">
        <v>4030</v>
      </c>
      <c r="H46" s="505">
        <f t="shared" si="0"/>
        <v>43.15</v>
      </c>
      <c r="I46" s="506">
        <v>2590</v>
      </c>
      <c r="J46" s="507">
        <f t="shared" si="1"/>
        <v>27.73</v>
      </c>
      <c r="K46" s="359" t="s">
        <v>12</v>
      </c>
      <c r="L46" s="261" t="s">
        <v>850</v>
      </c>
      <c r="M46" s="359" t="s">
        <v>852</v>
      </c>
      <c r="N46" s="359" t="s">
        <v>855</v>
      </c>
      <c r="O46" s="361">
        <v>998843.3257912</v>
      </c>
    </row>
    <row r="47" spans="1:15" s="508" customFormat="1" ht="34.5" customHeight="1">
      <c r="A47" s="261">
        <v>42</v>
      </c>
      <c r="B47" s="261" t="s">
        <v>91</v>
      </c>
      <c r="C47" s="261" t="s">
        <v>42</v>
      </c>
      <c r="D47" s="261" t="s">
        <v>50</v>
      </c>
      <c r="E47" s="358">
        <v>81.24</v>
      </c>
      <c r="F47" s="359">
        <v>65.47</v>
      </c>
      <c r="G47" s="504">
        <v>4030</v>
      </c>
      <c r="H47" s="505">
        <f t="shared" si="0"/>
        <v>32.74</v>
      </c>
      <c r="I47" s="506">
        <v>2590</v>
      </c>
      <c r="J47" s="507">
        <f t="shared" si="1"/>
        <v>21.04</v>
      </c>
      <c r="K47" s="359" t="s">
        <v>12</v>
      </c>
      <c r="L47" s="261" t="s">
        <v>850</v>
      </c>
      <c r="M47" s="359" t="s">
        <v>852</v>
      </c>
      <c r="N47" s="359" t="s">
        <v>855</v>
      </c>
      <c r="O47" s="361">
        <v>757807.5437736</v>
      </c>
    </row>
    <row r="48" spans="1:15" s="508" customFormat="1" ht="34.5" customHeight="1">
      <c r="A48" s="261">
        <v>43</v>
      </c>
      <c r="B48" s="261" t="s">
        <v>92</v>
      </c>
      <c r="C48" s="261" t="s">
        <v>43</v>
      </c>
      <c r="D48" s="261" t="s">
        <v>50</v>
      </c>
      <c r="E48" s="358">
        <v>79.69</v>
      </c>
      <c r="F48" s="359">
        <v>64.22</v>
      </c>
      <c r="G48" s="504">
        <v>4030</v>
      </c>
      <c r="H48" s="505">
        <f t="shared" si="0"/>
        <v>32.12</v>
      </c>
      <c r="I48" s="506">
        <v>2590</v>
      </c>
      <c r="J48" s="507">
        <f t="shared" si="1"/>
        <v>20.64</v>
      </c>
      <c r="K48" s="359" t="s">
        <v>12</v>
      </c>
      <c r="L48" s="261" t="s">
        <v>850</v>
      </c>
      <c r="M48" s="359" t="s">
        <v>852</v>
      </c>
      <c r="N48" s="359" t="s">
        <v>855</v>
      </c>
      <c r="O48" s="361">
        <v>743349.1280566</v>
      </c>
    </row>
    <row r="49" spans="1:15" s="508" customFormat="1" ht="34.5" customHeight="1">
      <c r="A49" s="261">
        <v>44</v>
      </c>
      <c r="B49" s="261" t="s">
        <v>93</v>
      </c>
      <c r="C49" s="261" t="s">
        <v>44</v>
      </c>
      <c r="D49" s="261" t="s">
        <v>50</v>
      </c>
      <c r="E49" s="358">
        <v>81.24</v>
      </c>
      <c r="F49" s="359">
        <v>65.47</v>
      </c>
      <c r="G49" s="504">
        <v>4030</v>
      </c>
      <c r="H49" s="505">
        <f t="shared" si="0"/>
        <v>32.74</v>
      </c>
      <c r="I49" s="506">
        <v>2590</v>
      </c>
      <c r="J49" s="507">
        <f t="shared" si="1"/>
        <v>21.04</v>
      </c>
      <c r="K49" s="359" t="s">
        <v>12</v>
      </c>
      <c r="L49" s="261" t="s">
        <v>850</v>
      </c>
      <c r="M49" s="359" t="s">
        <v>852</v>
      </c>
      <c r="N49" s="359" t="s">
        <v>855</v>
      </c>
      <c r="O49" s="361">
        <v>757807.5437736</v>
      </c>
    </row>
    <row r="50" spans="1:15" s="508" customFormat="1" ht="34.5" customHeight="1">
      <c r="A50" s="261">
        <v>45</v>
      </c>
      <c r="B50" s="261" t="s">
        <v>94</v>
      </c>
      <c r="C50" s="261" t="s">
        <v>45</v>
      </c>
      <c r="D50" s="261" t="s">
        <v>50</v>
      </c>
      <c r="E50" s="358">
        <v>79.69</v>
      </c>
      <c r="F50" s="359">
        <v>64.22</v>
      </c>
      <c r="G50" s="504">
        <v>4030</v>
      </c>
      <c r="H50" s="505">
        <f t="shared" si="0"/>
        <v>32.12</v>
      </c>
      <c r="I50" s="506">
        <v>2590</v>
      </c>
      <c r="J50" s="507">
        <f t="shared" si="1"/>
        <v>20.64</v>
      </c>
      <c r="K50" s="359" t="s">
        <v>12</v>
      </c>
      <c r="L50" s="261" t="s">
        <v>850</v>
      </c>
      <c r="M50" s="359" t="s">
        <v>852</v>
      </c>
      <c r="N50" s="359" t="s">
        <v>855</v>
      </c>
      <c r="O50" s="361">
        <v>743349.1280566</v>
      </c>
    </row>
    <row r="51" spans="1:15" s="508" customFormat="1" ht="34.5" customHeight="1">
      <c r="A51" s="261">
        <v>46</v>
      </c>
      <c r="B51" s="261" t="s">
        <v>95</v>
      </c>
      <c r="C51" s="261" t="s">
        <v>46</v>
      </c>
      <c r="D51" s="261" t="s">
        <v>50</v>
      </c>
      <c r="E51" s="358">
        <v>107.08</v>
      </c>
      <c r="F51" s="359">
        <v>86.29</v>
      </c>
      <c r="G51" s="504">
        <v>4030</v>
      </c>
      <c r="H51" s="505">
        <f t="shared" si="0"/>
        <v>43.15</v>
      </c>
      <c r="I51" s="506">
        <v>2590</v>
      </c>
      <c r="J51" s="507">
        <f t="shared" si="1"/>
        <v>27.73</v>
      </c>
      <c r="K51" s="359" t="s">
        <v>12</v>
      </c>
      <c r="L51" s="261" t="s">
        <v>850</v>
      </c>
      <c r="M51" s="359" t="s">
        <v>852</v>
      </c>
      <c r="N51" s="359" t="s">
        <v>855</v>
      </c>
      <c r="O51" s="361">
        <v>998843.3257912</v>
      </c>
    </row>
    <row r="52" spans="1:15" s="508" customFormat="1" ht="34.5" customHeight="1">
      <c r="A52" s="261">
        <v>47</v>
      </c>
      <c r="B52" s="261" t="s">
        <v>96</v>
      </c>
      <c r="C52" s="261" t="s">
        <v>47</v>
      </c>
      <c r="D52" s="261" t="s">
        <v>50</v>
      </c>
      <c r="E52" s="358">
        <v>107.08</v>
      </c>
      <c r="F52" s="359">
        <v>86.29</v>
      </c>
      <c r="G52" s="504">
        <v>4030</v>
      </c>
      <c r="H52" s="505">
        <f t="shared" si="0"/>
        <v>43.15</v>
      </c>
      <c r="I52" s="506">
        <v>2590</v>
      </c>
      <c r="J52" s="507">
        <f t="shared" si="1"/>
        <v>27.73</v>
      </c>
      <c r="K52" s="359" t="s">
        <v>12</v>
      </c>
      <c r="L52" s="261" t="s">
        <v>850</v>
      </c>
      <c r="M52" s="359" t="s">
        <v>852</v>
      </c>
      <c r="N52" s="359" t="s">
        <v>855</v>
      </c>
      <c r="O52" s="361">
        <v>998843.3257912</v>
      </c>
    </row>
    <row r="53" spans="1:15" s="514" customFormat="1" ht="18.75" customHeight="1">
      <c r="A53" s="428" t="s">
        <v>97</v>
      </c>
      <c r="B53" s="428"/>
      <c r="C53" s="428"/>
      <c r="D53" s="428"/>
      <c r="E53" s="509">
        <f>SUM(E6:E52)</f>
        <v>4180.939999999999</v>
      </c>
      <c r="F53" s="509">
        <f>SUM(F6:F52)</f>
        <v>3369.2699999999977</v>
      </c>
      <c r="G53" s="510" t="s">
        <v>98</v>
      </c>
      <c r="H53" s="511">
        <f>SUM(H6:H52)</f>
        <v>1668.9799999999998</v>
      </c>
      <c r="I53" s="511"/>
      <c r="J53" s="512">
        <f>SUM(J6:J52)</f>
        <v>1072.54</v>
      </c>
      <c r="K53" s="513"/>
      <c r="L53" s="513"/>
      <c r="M53" s="513"/>
      <c r="N53" s="513"/>
      <c r="O53" s="287">
        <f>SUM(O6:O52)</f>
        <v>19999999.992386803</v>
      </c>
    </row>
    <row r="55" ht="16.5" customHeight="1">
      <c r="N55" s="519" t="str">
        <f>'汇总表'!G19</f>
        <v>重庆普华房地产土地资产评估有限公司</v>
      </c>
    </row>
    <row r="56" ht="16.5" customHeight="1">
      <c r="N56" s="519" t="str">
        <f>'汇总表'!G20</f>
        <v>二〇一九年五月三十日</v>
      </c>
    </row>
  </sheetData>
  <sheetProtection/>
  <mergeCells count="12">
    <mergeCell ref="E4:E5"/>
    <mergeCell ref="F4:F5"/>
    <mergeCell ref="A1:O1"/>
    <mergeCell ref="K4:K5"/>
    <mergeCell ref="L4:O4"/>
    <mergeCell ref="A53:D53"/>
    <mergeCell ref="G4:H4"/>
    <mergeCell ref="I4:J4"/>
    <mergeCell ref="A4:A5"/>
    <mergeCell ref="B4:B5"/>
    <mergeCell ref="C4:C5"/>
    <mergeCell ref="D4:D5"/>
  </mergeCell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78" r:id="rId1"/>
  <headerFooter alignWithMargins="0"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view="pageBreakPreview" zoomScale="60" zoomScalePageLayoutView="0" workbookViewId="0" topLeftCell="A1">
      <pane ySplit="7" topLeftCell="A37" activePane="bottomLeft" state="frozen"/>
      <selection pane="topLeft" activeCell="A1" sqref="A1"/>
      <selection pane="bottomLeft" activeCell="A47" sqref="A47"/>
    </sheetView>
  </sheetViews>
  <sheetFormatPr defaultColWidth="9.00390625" defaultRowHeight="14.25"/>
  <cols>
    <col min="1" max="1" width="3.875" style="228" customWidth="1"/>
    <col min="2" max="2" width="24.625" style="262" customWidth="1"/>
    <col min="3" max="3" width="5.75390625" style="262" customWidth="1"/>
    <col min="4" max="4" width="5.875" style="262" customWidth="1"/>
    <col min="5" max="5" width="16.50390625" style="262" customWidth="1"/>
    <col min="6" max="6" width="12.00390625" style="262" customWidth="1"/>
    <col min="7" max="7" width="15.375" style="262" customWidth="1"/>
    <col min="8" max="8" width="13.625" style="262" customWidth="1"/>
    <col min="9" max="9" width="14.625" style="262" customWidth="1"/>
    <col min="10" max="10" width="16.875" style="232" hidden="1" customWidth="1"/>
    <col min="11" max="11" width="14.875" style="263" hidden="1" customWidth="1"/>
    <col min="12" max="12" width="13.75390625" style="263" hidden="1" customWidth="1"/>
    <col min="13" max="13" width="12.625" style="264" hidden="1" customWidth="1"/>
    <col min="14" max="14" width="8.375" style="228" customWidth="1"/>
    <col min="15" max="15" width="11.625" style="228" customWidth="1"/>
    <col min="16" max="16" width="0.12890625" style="228" hidden="1" customWidth="1"/>
    <col min="17" max="17" width="20.625" style="228" customWidth="1"/>
    <col min="18" max="18" width="10.625" style="228" hidden="1" customWidth="1"/>
    <col min="19" max="19" width="11.625" style="228" hidden="1" customWidth="1"/>
    <col min="20" max="20" width="12.75390625" style="228" hidden="1" customWidth="1"/>
    <col min="21" max="21" width="11.375" style="228" hidden="1" customWidth="1"/>
    <col min="22" max="22" width="21.25390625" style="228" hidden="1" customWidth="1"/>
    <col min="23" max="23" width="17.375" style="228" hidden="1" customWidth="1"/>
    <col min="24" max="24" width="15.875" style="228" hidden="1" customWidth="1"/>
    <col min="25" max="25" width="14.875" style="228" hidden="1" customWidth="1"/>
    <col min="26" max="26" width="15.50390625" style="228" hidden="1" customWidth="1"/>
    <col min="27" max="27" width="11.625" style="228" hidden="1" customWidth="1"/>
    <col min="28" max="28" width="13.75390625" style="228" hidden="1" customWidth="1"/>
    <col min="29" max="29" width="12.625" style="228" hidden="1" customWidth="1"/>
    <col min="30" max="30" width="14.375" style="228" hidden="1" customWidth="1"/>
    <col min="31" max="31" width="10.875" style="228" hidden="1" customWidth="1"/>
    <col min="32" max="32" width="12.00390625" style="228" hidden="1" customWidth="1"/>
    <col min="33" max="33" width="11.00390625" style="228" hidden="1" customWidth="1"/>
    <col min="34" max="34" width="11.625" style="5" hidden="1" customWidth="1"/>
    <col min="35" max="35" width="40.00390625" style="5" hidden="1" customWidth="1"/>
    <col min="36" max="36" width="14.25390625" style="5" hidden="1" customWidth="1"/>
    <col min="37" max="37" width="22.50390625" style="5" hidden="1" customWidth="1"/>
    <col min="38" max="38" width="33.75390625" style="5" hidden="1" customWidth="1"/>
    <col min="39" max="39" width="21.50390625" style="5" hidden="1" customWidth="1"/>
    <col min="40" max="40" width="17.625" style="5" hidden="1" customWidth="1"/>
    <col min="41" max="41" width="13.875" style="5" hidden="1" customWidth="1"/>
    <col min="42" max="42" width="15.50390625" style="229" hidden="1" customWidth="1"/>
    <col min="43" max="43" width="10.875" style="5" hidden="1" customWidth="1"/>
    <col min="44" max="44" width="15.25390625" style="5" hidden="1" customWidth="1"/>
    <col min="45" max="46" width="14.75390625" style="5" hidden="1" customWidth="1"/>
    <col min="47" max="47" width="21.50390625" style="5" hidden="1" customWidth="1"/>
    <col min="48" max="48" width="16.125" style="5" hidden="1" customWidth="1"/>
    <col min="49" max="49" width="18.375" style="5" hidden="1" customWidth="1"/>
    <col min="50" max="50" width="15.25390625" style="5" hidden="1" customWidth="1"/>
    <col min="51" max="51" width="9.00390625" style="5" hidden="1" customWidth="1"/>
    <col min="52" max="52" width="12.625" style="5" hidden="1" customWidth="1"/>
    <col min="53" max="53" width="7.25390625" style="5" customWidth="1"/>
    <col min="54" max="54" width="10.625" style="5" customWidth="1"/>
    <col min="55" max="55" width="8.375" style="5" customWidth="1"/>
    <col min="56" max="56" width="12.00390625" style="5" customWidth="1"/>
    <col min="57" max="57" width="0.12890625" style="228" customWidth="1"/>
    <col min="58" max="16384" width="9.00390625" style="228" customWidth="1"/>
  </cols>
  <sheetData>
    <row r="1" spans="1:57" s="234" customFormat="1" ht="29.25" customHeight="1">
      <c r="A1" s="392" t="s">
        <v>970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</row>
    <row r="2" spans="1:57" s="234" customFormat="1" ht="14.2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</row>
    <row r="3" spans="1:57" s="353" customFormat="1" ht="18.75" customHeight="1">
      <c r="A3" s="354" t="str">
        <f>'汇总表'!A3</f>
        <v>估价委托人：重庆巴月庄实业有限公司破产管理人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 t="str">
        <f>'汇总表'!E3</f>
        <v>价值时点：2019年4月1日</v>
      </c>
      <c r="O3" s="354"/>
      <c r="P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5" t="str">
        <f>'汇总表'!G3</f>
        <v>币种：人民币</v>
      </c>
      <c r="BE3" s="354"/>
    </row>
    <row r="4" spans="1:57" s="185" customFormat="1" ht="15" customHeight="1">
      <c r="A4" s="388" t="s">
        <v>971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407" t="s">
        <v>937</v>
      </c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9"/>
      <c r="AX4" s="5"/>
      <c r="AY4" s="5"/>
      <c r="AZ4" s="5"/>
      <c r="BA4" s="404" t="s">
        <v>860</v>
      </c>
      <c r="BB4" s="394" t="s">
        <v>936</v>
      </c>
      <c r="BC4" s="395"/>
      <c r="BD4" s="395"/>
      <c r="BE4" s="396"/>
    </row>
    <row r="5" spans="1:57" s="185" customFormat="1" ht="3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0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2"/>
      <c r="AX5" s="5"/>
      <c r="AY5" s="5"/>
      <c r="AZ5" s="5"/>
      <c r="BA5" s="405"/>
      <c r="BB5" s="397"/>
      <c r="BC5" s="398"/>
      <c r="BD5" s="398"/>
      <c r="BE5" s="399"/>
    </row>
    <row r="6" spans="1:57" s="336" customFormat="1" ht="16.5" customHeight="1">
      <c r="A6" s="390" t="s">
        <v>106</v>
      </c>
      <c r="B6" s="390" t="s">
        <v>984</v>
      </c>
      <c r="C6" s="390" t="s">
        <v>861</v>
      </c>
      <c r="D6" s="391" t="s">
        <v>856</v>
      </c>
      <c r="E6" s="400" t="s">
        <v>979</v>
      </c>
      <c r="F6" s="413" t="s">
        <v>976</v>
      </c>
      <c r="G6" s="414"/>
      <c r="H6" s="415" t="s">
        <v>978</v>
      </c>
      <c r="I6" s="390" t="s">
        <v>977</v>
      </c>
      <c r="J6" s="347" t="s">
        <v>947</v>
      </c>
      <c r="K6" s="387" t="s">
        <v>939</v>
      </c>
      <c r="L6" s="387"/>
      <c r="M6" s="335"/>
      <c r="N6" s="402" t="s">
        <v>170</v>
      </c>
      <c r="O6" s="417" t="s">
        <v>862</v>
      </c>
      <c r="P6" s="320"/>
      <c r="Q6" s="402" t="s">
        <v>972</v>
      </c>
      <c r="R6" s="320"/>
      <c r="S6" s="320"/>
      <c r="T6" s="184" t="s">
        <v>171</v>
      </c>
      <c r="U6" s="184"/>
      <c r="V6" s="184"/>
      <c r="W6" s="235" t="s">
        <v>172</v>
      </c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192" t="s">
        <v>173</v>
      </c>
      <c r="AK6" s="192"/>
      <c r="AL6" s="192"/>
      <c r="AM6" s="192"/>
      <c r="AN6" s="184"/>
      <c r="AO6" s="184"/>
      <c r="AP6" s="184" t="s">
        <v>863</v>
      </c>
      <c r="AQ6" s="184"/>
      <c r="AR6" s="184" t="s">
        <v>864</v>
      </c>
      <c r="AS6" s="184"/>
      <c r="AT6" s="184"/>
      <c r="AU6" s="393" t="s">
        <v>174</v>
      </c>
      <c r="AV6" s="393"/>
      <c r="AW6" s="184" t="s">
        <v>175</v>
      </c>
      <c r="BA6" s="405"/>
      <c r="BB6" s="393" t="s">
        <v>865</v>
      </c>
      <c r="BC6" s="393" t="s">
        <v>250</v>
      </c>
      <c r="BD6" s="393" t="s">
        <v>251</v>
      </c>
      <c r="BE6" s="393" t="s">
        <v>252</v>
      </c>
    </row>
    <row r="7" spans="1:57" s="336" customFormat="1" ht="30" customHeight="1">
      <c r="A7" s="390"/>
      <c r="B7" s="390"/>
      <c r="C7" s="390"/>
      <c r="D7" s="391"/>
      <c r="E7" s="401"/>
      <c r="F7" s="186" t="s">
        <v>962</v>
      </c>
      <c r="G7" s="186" t="s">
        <v>963</v>
      </c>
      <c r="H7" s="416"/>
      <c r="I7" s="390"/>
      <c r="J7" s="186" t="s">
        <v>948</v>
      </c>
      <c r="K7" s="186" t="s">
        <v>857</v>
      </c>
      <c r="L7" s="186" t="s">
        <v>858</v>
      </c>
      <c r="M7" s="335" t="s">
        <v>176</v>
      </c>
      <c r="N7" s="403"/>
      <c r="O7" s="418"/>
      <c r="P7" s="320" t="s">
        <v>177</v>
      </c>
      <c r="Q7" s="403"/>
      <c r="R7" s="235" t="s">
        <v>178</v>
      </c>
      <c r="S7" s="235" t="s">
        <v>179</v>
      </c>
      <c r="T7" s="184" t="s">
        <v>180</v>
      </c>
      <c r="U7" s="184" t="s">
        <v>181</v>
      </c>
      <c r="V7" s="320" t="s">
        <v>182</v>
      </c>
      <c r="W7" s="184" t="s">
        <v>183</v>
      </c>
      <c r="X7" s="184" t="s">
        <v>184</v>
      </c>
      <c r="Y7" s="235" t="s">
        <v>185</v>
      </c>
      <c r="Z7" s="236" t="s">
        <v>186</v>
      </c>
      <c r="AA7" s="235" t="s">
        <v>187</v>
      </c>
      <c r="AB7" s="236" t="s">
        <v>866</v>
      </c>
      <c r="AC7" s="235" t="s">
        <v>188</v>
      </c>
      <c r="AD7" s="236" t="s">
        <v>867</v>
      </c>
      <c r="AE7" s="235" t="s">
        <v>189</v>
      </c>
      <c r="AF7" s="236" t="s">
        <v>868</v>
      </c>
      <c r="AG7" s="184" t="s">
        <v>869</v>
      </c>
      <c r="AH7" s="184" t="s">
        <v>190</v>
      </c>
      <c r="AI7" s="320" t="s">
        <v>108</v>
      </c>
      <c r="AJ7" s="192" t="s">
        <v>191</v>
      </c>
      <c r="AK7" s="235" t="s">
        <v>192</v>
      </c>
      <c r="AL7" s="320" t="s">
        <v>193</v>
      </c>
      <c r="AM7" s="320" t="s">
        <v>194</v>
      </c>
      <c r="AN7" s="184" t="s">
        <v>195</v>
      </c>
      <c r="AO7" s="184" t="s">
        <v>196</v>
      </c>
      <c r="AP7" s="184" t="s">
        <v>197</v>
      </c>
      <c r="AQ7" s="184" t="s">
        <v>198</v>
      </c>
      <c r="AR7" s="184" t="s">
        <v>199</v>
      </c>
      <c r="AS7" s="184" t="s">
        <v>108</v>
      </c>
      <c r="AT7" s="184" t="s">
        <v>168</v>
      </c>
      <c r="AU7" s="184" t="s">
        <v>195</v>
      </c>
      <c r="AV7" s="184" t="s">
        <v>196</v>
      </c>
      <c r="AW7" s="184" t="s">
        <v>197</v>
      </c>
      <c r="BA7" s="406"/>
      <c r="BB7" s="393"/>
      <c r="BC7" s="393"/>
      <c r="BD7" s="393"/>
      <c r="BE7" s="393"/>
    </row>
    <row r="8" spans="1:57" s="188" customFormat="1" ht="33" customHeight="1">
      <c r="A8" s="3">
        <v>1</v>
      </c>
      <c r="B8" s="237" t="s">
        <v>200</v>
      </c>
      <c r="C8" s="233" t="s">
        <v>110</v>
      </c>
      <c r="D8" s="230" t="s">
        <v>859</v>
      </c>
      <c r="E8" s="205">
        <v>401.71</v>
      </c>
      <c r="F8" s="205">
        <v>9310</v>
      </c>
      <c r="G8" s="205">
        <f>ROUND(E8*F8/10000,2)</f>
        <v>373.99</v>
      </c>
      <c r="H8" s="205">
        <v>197.24</v>
      </c>
      <c r="I8" s="205">
        <f>G8-H8</f>
        <v>176.75</v>
      </c>
      <c r="J8" s="218">
        <v>9310</v>
      </c>
      <c r="K8" s="197">
        <v>5010</v>
      </c>
      <c r="L8" s="197">
        <f aca="true" t="shared" si="0" ref="L8:L47">ROUND(K8*E8/10000,2)</f>
        <v>201.26</v>
      </c>
      <c r="M8" s="238" t="s">
        <v>201</v>
      </c>
      <c r="N8" s="239" t="s">
        <v>870</v>
      </c>
      <c r="O8" s="58">
        <v>8519.47</v>
      </c>
      <c r="P8" s="58">
        <v>401.71</v>
      </c>
      <c r="Q8" s="240">
        <v>3422356</v>
      </c>
      <c r="R8" s="199">
        <v>41479</v>
      </c>
      <c r="S8" s="199">
        <v>41729</v>
      </c>
      <c r="T8" s="200">
        <v>0.0001</v>
      </c>
      <c r="U8" s="200">
        <v>0.001</v>
      </c>
      <c r="V8" s="3" t="s">
        <v>202</v>
      </c>
      <c r="W8" s="241">
        <v>41479</v>
      </c>
      <c r="X8" s="242">
        <v>3422356</v>
      </c>
      <c r="Y8" s="199"/>
      <c r="Z8" s="242"/>
      <c r="AA8" s="199"/>
      <c r="AB8" s="242"/>
      <c r="AC8" s="199"/>
      <c r="AD8" s="242"/>
      <c r="AE8" s="199"/>
      <c r="AF8" s="242"/>
      <c r="AG8" s="200">
        <v>0.0001</v>
      </c>
      <c r="AH8" s="243">
        <v>0.001</v>
      </c>
      <c r="AI8" s="3" t="s">
        <v>203</v>
      </c>
      <c r="AJ8" s="218">
        <v>3422356</v>
      </c>
      <c r="AK8" s="199">
        <v>41479</v>
      </c>
      <c r="AL8" s="3" t="s">
        <v>204</v>
      </c>
      <c r="AM8" s="2">
        <v>13272883328</v>
      </c>
      <c r="AN8" s="19">
        <v>829</v>
      </c>
      <c r="AO8" s="19">
        <f aca="true" t="shared" si="1" ref="AO8:AO19">ROUND(AJ8*T8*AN8,2)</f>
        <v>283713.31</v>
      </c>
      <c r="AP8" s="13">
        <f aca="true" t="shared" si="2" ref="AP8:AP47">ROUND(AJ8*U8,2)</f>
        <v>3422.36</v>
      </c>
      <c r="AQ8" s="19">
        <v>1079</v>
      </c>
      <c r="AR8" s="19">
        <v>622198.39</v>
      </c>
      <c r="AS8" s="13" t="s">
        <v>871</v>
      </c>
      <c r="AT8" s="244">
        <f aca="true" t="shared" si="3" ref="AT8:AT19">AP8+AR8</f>
        <v>625620.75</v>
      </c>
      <c r="AU8" s="195"/>
      <c r="AV8" s="19"/>
      <c r="AW8" s="13">
        <f aca="true" t="shared" si="4" ref="AW8:AW19">ROUND(Q8*AH8,2)</f>
        <v>3422.36</v>
      </c>
      <c r="AX8" s="66"/>
      <c r="AY8" s="66"/>
      <c r="AZ8" s="66"/>
      <c r="BA8" s="195" t="s">
        <v>872</v>
      </c>
      <c r="BB8" s="195"/>
      <c r="BC8" s="195"/>
      <c r="BD8" s="219"/>
      <c r="BE8" s="169"/>
    </row>
    <row r="9" spans="1:57" s="188" customFormat="1" ht="33" customHeight="1">
      <c r="A9" s="3">
        <v>2</v>
      </c>
      <c r="B9" s="2" t="s">
        <v>205</v>
      </c>
      <c r="C9" s="233" t="s">
        <v>110</v>
      </c>
      <c r="D9" s="230" t="s">
        <v>859</v>
      </c>
      <c r="E9" s="205">
        <v>407.29</v>
      </c>
      <c r="F9" s="205">
        <v>9310</v>
      </c>
      <c r="G9" s="205">
        <f aca="true" t="shared" si="5" ref="G9:G47">ROUND(E9*F9/10000,2)</f>
        <v>379.19</v>
      </c>
      <c r="H9" s="205">
        <v>199.98</v>
      </c>
      <c r="I9" s="205">
        <f aca="true" t="shared" si="6" ref="I9:I47">G9-H9</f>
        <v>179.21</v>
      </c>
      <c r="J9" s="218">
        <v>9310</v>
      </c>
      <c r="K9" s="197">
        <v>5010</v>
      </c>
      <c r="L9" s="197">
        <f t="shared" si="0"/>
        <v>204.05</v>
      </c>
      <c r="M9" s="238" t="s">
        <v>206</v>
      </c>
      <c r="N9" s="245" t="s">
        <v>207</v>
      </c>
      <c r="O9" s="58">
        <v>7113.81</v>
      </c>
      <c r="P9" s="58">
        <v>407.29</v>
      </c>
      <c r="Q9" s="246">
        <v>2897385</v>
      </c>
      <c r="R9" s="199" t="s">
        <v>208</v>
      </c>
      <c r="S9" s="199">
        <v>41729</v>
      </c>
      <c r="T9" s="200">
        <v>0.0001</v>
      </c>
      <c r="U9" s="200">
        <v>0.001</v>
      </c>
      <c r="V9" s="3" t="s">
        <v>202</v>
      </c>
      <c r="W9" s="241" t="s">
        <v>208</v>
      </c>
      <c r="X9" s="242">
        <v>1497385</v>
      </c>
      <c r="Y9" s="199">
        <v>41289</v>
      </c>
      <c r="Z9" s="242">
        <v>1400000</v>
      </c>
      <c r="AA9" s="199"/>
      <c r="AB9" s="242"/>
      <c r="AC9" s="199"/>
      <c r="AD9" s="242"/>
      <c r="AE9" s="199"/>
      <c r="AF9" s="242"/>
      <c r="AG9" s="200">
        <v>0.0001</v>
      </c>
      <c r="AH9" s="243">
        <v>0.001</v>
      </c>
      <c r="AI9" s="3" t="s">
        <v>203</v>
      </c>
      <c r="AJ9" s="218">
        <v>2897385</v>
      </c>
      <c r="AK9" s="199">
        <v>41281</v>
      </c>
      <c r="AL9" s="203" t="s">
        <v>209</v>
      </c>
      <c r="AM9" s="2">
        <v>18996192888</v>
      </c>
      <c r="AN9" s="19">
        <v>829</v>
      </c>
      <c r="AO9" s="19">
        <f t="shared" si="1"/>
        <v>240193.22</v>
      </c>
      <c r="AP9" s="13">
        <f t="shared" si="2"/>
        <v>2897.39</v>
      </c>
      <c r="AQ9" s="19">
        <v>1277</v>
      </c>
      <c r="AR9" s="19">
        <v>648760.22</v>
      </c>
      <c r="AS9" s="13" t="s">
        <v>873</v>
      </c>
      <c r="AT9" s="244">
        <f t="shared" si="3"/>
        <v>651657.61</v>
      </c>
      <c r="AU9" s="195">
        <v>1269</v>
      </c>
      <c r="AV9" s="19">
        <v>177660</v>
      </c>
      <c r="AW9" s="13">
        <f t="shared" si="4"/>
        <v>2897.39</v>
      </c>
      <c r="AX9" s="66"/>
      <c r="AY9" s="66"/>
      <c r="AZ9" s="66"/>
      <c r="BA9" s="195" t="s">
        <v>872</v>
      </c>
      <c r="BB9" s="195"/>
      <c r="BC9" s="195"/>
      <c r="BD9" s="219"/>
      <c r="BE9" s="169"/>
    </row>
    <row r="10" spans="1:57" s="188" customFormat="1" ht="33" customHeight="1">
      <c r="A10" s="3">
        <v>3</v>
      </c>
      <c r="B10" s="2" t="s">
        <v>210</v>
      </c>
      <c r="C10" s="233" t="s">
        <v>110</v>
      </c>
      <c r="D10" s="230" t="s">
        <v>859</v>
      </c>
      <c r="E10" s="205">
        <v>395.2</v>
      </c>
      <c r="F10" s="205">
        <v>9310</v>
      </c>
      <c r="G10" s="205">
        <f t="shared" si="5"/>
        <v>367.93</v>
      </c>
      <c r="H10" s="205">
        <v>194.04</v>
      </c>
      <c r="I10" s="205">
        <f t="shared" si="6"/>
        <v>173.89000000000001</v>
      </c>
      <c r="J10" s="218">
        <v>9310</v>
      </c>
      <c r="K10" s="197">
        <v>5010</v>
      </c>
      <c r="L10" s="197">
        <f t="shared" si="0"/>
        <v>198</v>
      </c>
      <c r="M10" s="238" t="s">
        <v>206</v>
      </c>
      <c r="N10" s="245" t="s">
        <v>211</v>
      </c>
      <c r="O10" s="58">
        <v>7148.28</v>
      </c>
      <c r="P10" s="58">
        <v>395.2</v>
      </c>
      <c r="Q10" s="246">
        <v>2825000</v>
      </c>
      <c r="R10" s="199" t="s">
        <v>208</v>
      </c>
      <c r="S10" s="199">
        <v>41729</v>
      </c>
      <c r="T10" s="200">
        <v>0.0001</v>
      </c>
      <c r="U10" s="200">
        <v>0.001</v>
      </c>
      <c r="V10" s="3" t="s">
        <v>202</v>
      </c>
      <c r="W10" s="241" t="s">
        <v>208</v>
      </c>
      <c r="X10" s="242">
        <v>2825000</v>
      </c>
      <c r="Y10" s="199"/>
      <c r="Z10" s="242"/>
      <c r="AA10" s="199"/>
      <c r="AB10" s="242"/>
      <c r="AC10" s="199"/>
      <c r="AD10" s="242"/>
      <c r="AE10" s="199"/>
      <c r="AF10" s="242"/>
      <c r="AG10" s="200">
        <v>0.0001</v>
      </c>
      <c r="AH10" s="243">
        <v>0.001</v>
      </c>
      <c r="AI10" s="3" t="s">
        <v>203</v>
      </c>
      <c r="AJ10" s="218">
        <v>2825000</v>
      </c>
      <c r="AK10" s="199">
        <v>41249</v>
      </c>
      <c r="AL10" s="3" t="s">
        <v>212</v>
      </c>
      <c r="AM10" s="195">
        <v>13909926803</v>
      </c>
      <c r="AN10" s="19">
        <v>829</v>
      </c>
      <c r="AO10" s="19">
        <f t="shared" si="1"/>
        <v>234192.5</v>
      </c>
      <c r="AP10" s="13">
        <f t="shared" si="2"/>
        <v>2825</v>
      </c>
      <c r="AQ10" s="19">
        <v>1309</v>
      </c>
      <c r="AR10" s="19">
        <v>648403.29</v>
      </c>
      <c r="AS10" s="13" t="s">
        <v>874</v>
      </c>
      <c r="AT10" s="244">
        <f t="shared" si="3"/>
        <v>651228.29</v>
      </c>
      <c r="AU10" s="195"/>
      <c r="AV10" s="19"/>
      <c r="AW10" s="13">
        <f t="shared" si="4"/>
        <v>2825</v>
      </c>
      <c r="AX10" s="66"/>
      <c r="AY10" s="66"/>
      <c r="AZ10" s="66"/>
      <c r="BA10" s="195" t="s">
        <v>872</v>
      </c>
      <c r="BB10" s="195"/>
      <c r="BC10" s="195"/>
      <c r="BD10" s="219"/>
      <c r="BE10" s="169"/>
    </row>
    <row r="11" spans="1:57" s="188" customFormat="1" ht="33" customHeight="1">
      <c r="A11" s="3">
        <v>4</v>
      </c>
      <c r="B11" s="237" t="s">
        <v>213</v>
      </c>
      <c r="C11" s="233" t="s">
        <v>110</v>
      </c>
      <c r="D11" s="230" t="s">
        <v>859</v>
      </c>
      <c r="E11" s="205">
        <v>406.72</v>
      </c>
      <c r="F11" s="205">
        <v>9310</v>
      </c>
      <c r="G11" s="205">
        <f t="shared" si="5"/>
        <v>378.66</v>
      </c>
      <c r="H11" s="205">
        <v>199.7</v>
      </c>
      <c r="I11" s="205">
        <f t="shared" si="6"/>
        <v>178.96000000000004</v>
      </c>
      <c r="J11" s="218">
        <v>9310</v>
      </c>
      <c r="K11" s="197">
        <v>5010</v>
      </c>
      <c r="L11" s="197">
        <f t="shared" si="0"/>
        <v>203.77</v>
      </c>
      <c r="M11" s="238" t="s">
        <v>206</v>
      </c>
      <c r="N11" s="245" t="s">
        <v>214</v>
      </c>
      <c r="O11" s="58">
        <v>6854.58</v>
      </c>
      <c r="P11" s="58">
        <v>406.72</v>
      </c>
      <c r="Q11" s="246">
        <v>2787894</v>
      </c>
      <c r="R11" s="199">
        <v>41250</v>
      </c>
      <c r="S11" s="199">
        <v>41729</v>
      </c>
      <c r="T11" s="200">
        <v>0.0001</v>
      </c>
      <c r="U11" s="200">
        <v>0.001</v>
      </c>
      <c r="V11" s="3" t="s">
        <v>202</v>
      </c>
      <c r="W11" s="241">
        <v>41250</v>
      </c>
      <c r="X11" s="242">
        <v>837894</v>
      </c>
      <c r="Y11" s="199"/>
      <c r="Z11" s="242"/>
      <c r="AA11" s="199"/>
      <c r="AB11" s="242"/>
      <c r="AC11" s="199"/>
      <c r="AD11" s="242"/>
      <c r="AE11" s="199"/>
      <c r="AF11" s="242"/>
      <c r="AG11" s="200">
        <v>0.0001</v>
      </c>
      <c r="AH11" s="243">
        <v>0.001</v>
      </c>
      <c r="AI11" s="3" t="s">
        <v>215</v>
      </c>
      <c r="AJ11" s="218">
        <v>2787894</v>
      </c>
      <c r="AK11" s="199">
        <v>41249</v>
      </c>
      <c r="AL11" s="203" t="s">
        <v>216</v>
      </c>
      <c r="AM11" s="2">
        <v>13808358809</v>
      </c>
      <c r="AN11" s="19">
        <v>829</v>
      </c>
      <c r="AO11" s="19">
        <f t="shared" si="1"/>
        <v>231116.41</v>
      </c>
      <c r="AP11" s="13">
        <f t="shared" si="2"/>
        <v>2787.89</v>
      </c>
      <c r="AQ11" s="19">
        <v>1309</v>
      </c>
      <c r="AR11" s="19">
        <v>639886.6</v>
      </c>
      <c r="AS11" s="13" t="s">
        <v>874</v>
      </c>
      <c r="AT11" s="244">
        <f t="shared" si="3"/>
        <v>642674.49</v>
      </c>
      <c r="AU11" s="195">
        <v>1308</v>
      </c>
      <c r="AV11" s="19"/>
      <c r="AW11" s="13">
        <f t="shared" si="4"/>
        <v>2787.89</v>
      </c>
      <c r="AX11" s="66"/>
      <c r="AY11" s="66"/>
      <c r="AZ11" s="66"/>
      <c r="BA11" s="195" t="s">
        <v>872</v>
      </c>
      <c r="BB11" s="195"/>
      <c r="BC11" s="195"/>
      <c r="BD11" s="219"/>
      <c r="BE11" s="169"/>
    </row>
    <row r="12" spans="1:57" s="188" customFormat="1" ht="33" customHeight="1">
      <c r="A12" s="3">
        <v>5</v>
      </c>
      <c r="B12" s="237" t="s">
        <v>217</v>
      </c>
      <c r="C12" s="233" t="s">
        <v>110</v>
      </c>
      <c r="D12" s="230" t="s">
        <v>859</v>
      </c>
      <c r="E12" s="205">
        <v>407.18</v>
      </c>
      <c r="F12" s="205">
        <v>9310</v>
      </c>
      <c r="G12" s="205">
        <f t="shared" si="5"/>
        <v>379.08</v>
      </c>
      <c r="H12" s="205">
        <v>199.93</v>
      </c>
      <c r="I12" s="205">
        <f t="shared" si="6"/>
        <v>179.14999999999998</v>
      </c>
      <c r="J12" s="218">
        <v>9310</v>
      </c>
      <c r="K12" s="197">
        <v>5010</v>
      </c>
      <c r="L12" s="197">
        <f t="shared" si="0"/>
        <v>204</v>
      </c>
      <c r="M12" s="238" t="s">
        <v>218</v>
      </c>
      <c r="N12" s="245" t="s">
        <v>875</v>
      </c>
      <c r="O12" s="58">
        <v>7274.64</v>
      </c>
      <c r="P12" s="58">
        <v>407.18</v>
      </c>
      <c r="Q12" s="246">
        <v>2962088</v>
      </c>
      <c r="R12" s="199">
        <v>41403</v>
      </c>
      <c r="S12" s="199">
        <v>41729</v>
      </c>
      <c r="T12" s="200">
        <v>0.0001</v>
      </c>
      <c r="U12" s="200">
        <v>0.001</v>
      </c>
      <c r="V12" s="3" t="s">
        <v>202</v>
      </c>
      <c r="W12" s="199">
        <v>41403</v>
      </c>
      <c r="X12" s="242">
        <v>2500000</v>
      </c>
      <c r="Y12" s="199">
        <v>41455</v>
      </c>
      <c r="Z12" s="242">
        <v>1462088</v>
      </c>
      <c r="AA12" s="199"/>
      <c r="AB12" s="242"/>
      <c r="AC12" s="199"/>
      <c r="AD12" s="242"/>
      <c r="AE12" s="199"/>
      <c r="AF12" s="242"/>
      <c r="AG12" s="200">
        <v>0.0001</v>
      </c>
      <c r="AH12" s="243">
        <v>0.001</v>
      </c>
      <c r="AI12" s="3" t="s">
        <v>219</v>
      </c>
      <c r="AJ12" s="218">
        <v>2500000</v>
      </c>
      <c r="AK12" s="199">
        <v>41402</v>
      </c>
      <c r="AL12" s="203" t="s">
        <v>220</v>
      </c>
      <c r="AM12" s="2">
        <v>15885258666</v>
      </c>
      <c r="AN12" s="19">
        <v>829</v>
      </c>
      <c r="AO12" s="19">
        <f t="shared" si="1"/>
        <v>207250</v>
      </c>
      <c r="AP12" s="13">
        <f t="shared" si="2"/>
        <v>2500</v>
      </c>
      <c r="AQ12" s="19">
        <v>1156</v>
      </c>
      <c r="AR12" s="19">
        <v>506739.73</v>
      </c>
      <c r="AS12" s="13" t="s">
        <v>873</v>
      </c>
      <c r="AT12" s="244">
        <f t="shared" si="3"/>
        <v>509239.73</v>
      </c>
      <c r="AU12" s="195" t="s">
        <v>876</v>
      </c>
      <c r="AV12" s="19">
        <v>50968.31</v>
      </c>
      <c r="AW12" s="13">
        <f t="shared" si="4"/>
        <v>2962.09</v>
      </c>
      <c r="AX12" s="66"/>
      <c r="AY12" s="66"/>
      <c r="AZ12" s="66"/>
      <c r="BA12" s="195" t="s">
        <v>872</v>
      </c>
      <c r="BB12" s="195"/>
      <c r="BC12" s="195"/>
      <c r="BD12" s="219"/>
      <c r="BE12" s="169"/>
    </row>
    <row r="13" spans="1:57" s="188" customFormat="1" ht="33" customHeight="1">
      <c r="A13" s="3">
        <v>6</v>
      </c>
      <c r="B13" s="237" t="s">
        <v>221</v>
      </c>
      <c r="C13" s="233" t="s">
        <v>110</v>
      </c>
      <c r="D13" s="230" t="s">
        <v>859</v>
      </c>
      <c r="E13" s="205">
        <v>261.04</v>
      </c>
      <c r="F13" s="205">
        <v>8370</v>
      </c>
      <c r="G13" s="205">
        <f t="shared" si="5"/>
        <v>218.49</v>
      </c>
      <c r="H13" s="205">
        <v>128.17</v>
      </c>
      <c r="I13" s="205">
        <f t="shared" si="6"/>
        <v>90.32000000000002</v>
      </c>
      <c r="J13" s="218">
        <v>8370</v>
      </c>
      <c r="K13" s="197">
        <v>4210</v>
      </c>
      <c r="L13" s="197">
        <f t="shared" si="0"/>
        <v>109.9</v>
      </c>
      <c r="M13" s="238" t="s">
        <v>206</v>
      </c>
      <c r="N13" s="245" t="s">
        <v>222</v>
      </c>
      <c r="O13" s="58">
        <v>5698.24</v>
      </c>
      <c r="P13" s="58">
        <v>251.66</v>
      </c>
      <c r="Q13" s="246">
        <v>1487468</v>
      </c>
      <c r="R13" s="199">
        <v>41270</v>
      </c>
      <c r="S13" s="199">
        <v>41729</v>
      </c>
      <c r="T13" s="200">
        <v>0.0001</v>
      </c>
      <c r="U13" s="200">
        <v>0.001</v>
      </c>
      <c r="V13" s="3" t="s">
        <v>202</v>
      </c>
      <c r="W13" s="241">
        <v>41270</v>
      </c>
      <c r="X13" s="242">
        <v>447468</v>
      </c>
      <c r="Y13" s="199"/>
      <c r="Z13" s="242"/>
      <c r="AA13" s="199"/>
      <c r="AB13" s="242"/>
      <c r="AC13" s="199"/>
      <c r="AD13" s="242"/>
      <c r="AE13" s="199"/>
      <c r="AF13" s="242"/>
      <c r="AG13" s="200">
        <v>0.0001</v>
      </c>
      <c r="AH13" s="243">
        <v>0.001</v>
      </c>
      <c r="AI13" s="3" t="s">
        <v>223</v>
      </c>
      <c r="AJ13" s="218">
        <v>1487468</v>
      </c>
      <c r="AK13" s="199">
        <v>41296</v>
      </c>
      <c r="AL13" s="203" t="s">
        <v>224</v>
      </c>
      <c r="AM13" s="2">
        <v>18983755266</v>
      </c>
      <c r="AN13" s="19">
        <v>829</v>
      </c>
      <c r="AO13" s="19">
        <f t="shared" si="1"/>
        <v>123311.1</v>
      </c>
      <c r="AP13" s="13">
        <f t="shared" si="2"/>
        <v>1487.47</v>
      </c>
      <c r="AQ13" s="19">
        <v>1262</v>
      </c>
      <c r="AR13" s="19">
        <v>329150.18</v>
      </c>
      <c r="AS13" s="13" t="s">
        <v>873</v>
      </c>
      <c r="AT13" s="244">
        <f t="shared" si="3"/>
        <v>330637.64999999997</v>
      </c>
      <c r="AU13" s="195">
        <v>1288</v>
      </c>
      <c r="AV13" s="19"/>
      <c r="AW13" s="13">
        <f t="shared" si="4"/>
        <v>1487.47</v>
      </c>
      <c r="AX13" s="66"/>
      <c r="AY13" s="66"/>
      <c r="AZ13" s="66"/>
      <c r="BA13" s="195" t="s">
        <v>872</v>
      </c>
      <c r="BB13" s="195"/>
      <c r="BC13" s="195"/>
      <c r="BD13" s="219"/>
      <c r="BE13" s="169"/>
    </row>
    <row r="14" spans="1:57" s="188" customFormat="1" ht="33" customHeight="1">
      <c r="A14" s="3">
        <v>7</v>
      </c>
      <c r="B14" s="237" t="s">
        <v>225</v>
      </c>
      <c r="C14" s="233" t="s">
        <v>110</v>
      </c>
      <c r="D14" s="230" t="s">
        <v>859</v>
      </c>
      <c r="E14" s="205">
        <v>261.04</v>
      </c>
      <c r="F14" s="205">
        <v>8370</v>
      </c>
      <c r="G14" s="205">
        <f t="shared" si="5"/>
        <v>218.49</v>
      </c>
      <c r="H14" s="205">
        <v>128.17</v>
      </c>
      <c r="I14" s="205">
        <f t="shared" si="6"/>
        <v>90.32000000000002</v>
      </c>
      <c r="J14" s="218">
        <v>8370</v>
      </c>
      <c r="K14" s="197">
        <v>4210</v>
      </c>
      <c r="L14" s="197">
        <f t="shared" si="0"/>
        <v>109.9</v>
      </c>
      <c r="M14" s="238" t="s">
        <v>206</v>
      </c>
      <c r="N14" s="245" t="s">
        <v>226</v>
      </c>
      <c r="O14" s="58">
        <v>5171.62</v>
      </c>
      <c r="P14" s="58">
        <v>251.66</v>
      </c>
      <c r="Q14" s="246">
        <v>1350000</v>
      </c>
      <c r="R14" s="214">
        <v>41292</v>
      </c>
      <c r="S14" s="199">
        <v>41729</v>
      </c>
      <c r="T14" s="200">
        <v>0.0001</v>
      </c>
      <c r="U14" s="200">
        <v>0.001</v>
      </c>
      <c r="V14" s="3" t="s">
        <v>202</v>
      </c>
      <c r="W14" s="241">
        <v>41292</v>
      </c>
      <c r="X14" s="242">
        <v>410000</v>
      </c>
      <c r="Y14" s="199"/>
      <c r="Z14" s="242"/>
      <c r="AA14" s="199"/>
      <c r="AB14" s="242"/>
      <c r="AC14" s="199"/>
      <c r="AD14" s="242"/>
      <c r="AE14" s="199"/>
      <c r="AF14" s="242"/>
      <c r="AG14" s="200">
        <v>0.0001</v>
      </c>
      <c r="AH14" s="243">
        <v>0.001</v>
      </c>
      <c r="AI14" s="3" t="s">
        <v>227</v>
      </c>
      <c r="AJ14" s="218">
        <v>1350000</v>
      </c>
      <c r="AK14" s="199">
        <v>41330</v>
      </c>
      <c r="AL14" s="203" t="s">
        <v>228</v>
      </c>
      <c r="AM14" s="2">
        <v>13206016936</v>
      </c>
      <c r="AN14" s="19">
        <v>829</v>
      </c>
      <c r="AO14" s="19">
        <f t="shared" si="1"/>
        <v>111915</v>
      </c>
      <c r="AP14" s="13">
        <f t="shared" si="2"/>
        <v>1350</v>
      </c>
      <c r="AQ14" s="19">
        <v>1228</v>
      </c>
      <c r="AR14" s="19">
        <v>290682.74</v>
      </c>
      <c r="AS14" s="13" t="s">
        <v>873</v>
      </c>
      <c r="AT14" s="244">
        <f t="shared" si="3"/>
        <v>292032.74</v>
      </c>
      <c r="AU14" s="195">
        <v>1266</v>
      </c>
      <c r="AV14" s="19"/>
      <c r="AW14" s="13">
        <f t="shared" si="4"/>
        <v>1350</v>
      </c>
      <c r="AX14" s="66"/>
      <c r="AY14" s="66"/>
      <c r="AZ14" s="66"/>
      <c r="BA14" s="195" t="s">
        <v>872</v>
      </c>
      <c r="BB14" s="195"/>
      <c r="BC14" s="195"/>
      <c r="BD14" s="219"/>
      <c r="BE14" s="169"/>
    </row>
    <row r="15" spans="1:57" s="188" customFormat="1" ht="33" customHeight="1">
      <c r="A15" s="3">
        <v>8</v>
      </c>
      <c r="B15" s="237" t="s">
        <v>229</v>
      </c>
      <c r="C15" s="233" t="s">
        <v>110</v>
      </c>
      <c r="D15" s="230" t="s">
        <v>859</v>
      </c>
      <c r="E15" s="205">
        <v>261.04</v>
      </c>
      <c r="F15" s="205">
        <v>8370</v>
      </c>
      <c r="G15" s="205">
        <f t="shared" si="5"/>
        <v>218.49</v>
      </c>
      <c r="H15" s="205">
        <v>128.17</v>
      </c>
      <c r="I15" s="205">
        <f t="shared" si="6"/>
        <v>90.32000000000002</v>
      </c>
      <c r="J15" s="218">
        <v>8370</v>
      </c>
      <c r="K15" s="197">
        <v>4210</v>
      </c>
      <c r="L15" s="197">
        <f t="shared" si="0"/>
        <v>109.9</v>
      </c>
      <c r="M15" s="238" t="s">
        <v>201</v>
      </c>
      <c r="N15" s="245" t="s">
        <v>230</v>
      </c>
      <c r="O15" s="58">
        <v>5439.78</v>
      </c>
      <c r="P15" s="58">
        <v>251.66</v>
      </c>
      <c r="Q15" s="246">
        <v>1420000</v>
      </c>
      <c r="R15" s="199">
        <v>41401</v>
      </c>
      <c r="S15" s="199">
        <v>41729</v>
      </c>
      <c r="T15" s="200">
        <v>0.0001</v>
      </c>
      <c r="U15" s="200">
        <v>0.001</v>
      </c>
      <c r="V15" s="3" t="s">
        <v>202</v>
      </c>
      <c r="W15" s="199">
        <v>41401</v>
      </c>
      <c r="X15" s="242">
        <v>430000</v>
      </c>
      <c r="Y15" s="199"/>
      <c r="Z15" s="242"/>
      <c r="AA15" s="199"/>
      <c r="AB15" s="242"/>
      <c r="AC15" s="199"/>
      <c r="AD15" s="242"/>
      <c r="AE15" s="199"/>
      <c r="AF15" s="242"/>
      <c r="AG15" s="200">
        <v>0.0001</v>
      </c>
      <c r="AH15" s="243">
        <v>0.001</v>
      </c>
      <c r="AI15" s="3" t="s">
        <v>231</v>
      </c>
      <c r="AJ15" s="218">
        <v>1420000</v>
      </c>
      <c r="AK15" s="199">
        <v>41296</v>
      </c>
      <c r="AL15" s="203" t="s">
        <v>232</v>
      </c>
      <c r="AM15" s="2">
        <v>13908378935</v>
      </c>
      <c r="AN15" s="19">
        <v>829</v>
      </c>
      <c r="AO15" s="19">
        <f t="shared" si="1"/>
        <v>117718</v>
      </c>
      <c r="AP15" s="13">
        <f t="shared" si="2"/>
        <v>1420</v>
      </c>
      <c r="AQ15" s="19">
        <v>1262</v>
      </c>
      <c r="AR15" s="19">
        <v>314220.71</v>
      </c>
      <c r="AS15" s="13" t="s">
        <v>873</v>
      </c>
      <c r="AT15" s="244">
        <f t="shared" si="3"/>
        <v>315640.71</v>
      </c>
      <c r="AU15" s="195">
        <v>1157</v>
      </c>
      <c r="AV15" s="19"/>
      <c r="AW15" s="13">
        <f t="shared" si="4"/>
        <v>1420</v>
      </c>
      <c r="AX15" s="66"/>
      <c r="AY15" s="66"/>
      <c r="AZ15" s="66"/>
      <c r="BA15" s="195" t="s">
        <v>872</v>
      </c>
      <c r="BB15" s="195"/>
      <c r="BC15" s="195"/>
      <c r="BD15" s="219"/>
      <c r="BE15" s="169"/>
    </row>
    <row r="16" spans="1:57" s="188" customFormat="1" ht="33" customHeight="1">
      <c r="A16" s="3">
        <v>9</v>
      </c>
      <c r="B16" s="237" t="s">
        <v>233</v>
      </c>
      <c r="C16" s="233" t="s">
        <v>110</v>
      </c>
      <c r="D16" s="230" t="s">
        <v>859</v>
      </c>
      <c r="E16" s="205">
        <v>261.04</v>
      </c>
      <c r="F16" s="205">
        <v>8370</v>
      </c>
      <c r="G16" s="205">
        <f t="shared" si="5"/>
        <v>218.49</v>
      </c>
      <c r="H16" s="205">
        <v>128.17</v>
      </c>
      <c r="I16" s="205">
        <f t="shared" si="6"/>
        <v>90.32000000000002</v>
      </c>
      <c r="J16" s="218">
        <v>8370</v>
      </c>
      <c r="K16" s="197">
        <v>4210</v>
      </c>
      <c r="L16" s="197">
        <f t="shared" si="0"/>
        <v>109.9</v>
      </c>
      <c r="M16" s="238" t="s">
        <v>206</v>
      </c>
      <c r="N16" s="245" t="s">
        <v>877</v>
      </c>
      <c r="O16" s="58">
        <v>5248.24</v>
      </c>
      <c r="P16" s="58">
        <v>251.66</v>
      </c>
      <c r="Q16" s="246">
        <v>1370000</v>
      </c>
      <c r="R16" s="199" t="s">
        <v>208</v>
      </c>
      <c r="S16" s="199">
        <v>41729</v>
      </c>
      <c r="T16" s="200">
        <v>0.0001</v>
      </c>
      <c r="U16" s="200">
        <v>0.001</v>
      </c>
      <c r="V16" s="3" t="s">
        <v>202</v>
      </c>
      <c r="W16" s="241" t="s">
        <v>208</v>
      </c>
      <c r="X16" s="242">
        <v>1370000</v>
      </c>
      <c r="Y16" s="199"/>
      <c r="Z16" s="242"/>
      <c r="AA16" s="199"/>
      <c r="AB16" s="242"/>
      <c r="AC16" s="199"/>
      <c r="AD16" s="242"/>
      <c r="AE16" s="199"/>
      <c r="AF16" s="242"/>
      <c r="AG16" s="200">
        <v>0.0001</v>
      </c>
      <c r="AH16" s="243">
        <v>0.001</v>
      </c>
      <c r="AI16" s="221" t="s">
        <v>234</v>
      </c>
      <c r="AJ16" s="218">
        <v>1370000</v>
      </c>
      <c r="AK16" s="199">
        <v>41330</v>
      </c>
      <c r="AL16" s="203" t="s">
        <v>235</v>
      </c>
      <c r="AM16" s="2">
        <v>13350323076</v>
      </c>
      <c r="AN16" s="19">
        <v>829</v>
      </c>
      <c r="AO16" s="19">
        <f t="shared" si="1"/>
        <v>113573</v>
      </c>
      <c r="AP16" s="13">
        <f t="shared" si="2"/>
        <v>1370</v>
      </c>
      <c r="AQ16" s="19">
        <v>1228</v>
      </c>
      <c r="AR16" s="19">
        <v>294989.15</v>
      </c>
      <c r="AS16" s="13" t="s">
        <v>873</v>
      </c>
      <c r="AT16" s="244">
        <f t="shared" si="3"/>
        <v>296359.15</v>
      </c>
      <c r="AU16" s="195"/>
      <c r="AV16" s="19"/>
      <c r="AW16" s="13">
        <f t="shared" si="4"/>
        <v>1370</v>
      </c>
      <c r="AX16" s="66"/>
      <c r="AY16" s="66"/>
      <c r="AZ16" s="66"/>
      <c r="BA16" s="195" t="s">
        <v>872</v>
      </c>
      <c r="BB16" s="195"/>
      <c r="BC16" s="195"/>
      <c r="BD16" s="219"/>
      <c r="BE16" s="169"/>
    </row>
    <row r="17" spans="1:57" s="188" customFormat="1" ht="33" customHeight="1">
      <c r="A17" s="3">
        <v>10</v>
      </c>
      <c r="B17" s="2" t="s">
        <v>236</v>
      </c>
      <c r="C17" s="233" t="s">
        <v>110</v>
      </c>
      <c r="D17" s="230" t="s">
        <v>859</v>
      </c>
      <c r="E17" s="205">
        <v>261.56</v>
      </c>
      <c r="F17" s="205">
        <v>8370</v>
      </c>
      <c r="G17" s="205">
        <f t="shared" si="5"/>
        <v>218.93</v>
      </c>
      <c r="H17" s="205">
        <v>128.43</v>
      </c>
      <c r="I17" s="205">
        <f t="shared" si="6"/>
        <v>90.5</v>
      </c>
      <c r="J17" s="218">
        <v>8370</v>
      </c>
      <c r="K17" s="197">
        <v>4210</v>
      </c>
      <c r="L17" s="197">
        <f t="shared" si="0"/>
        <v>110.12</v>
      </c>
      <c r="M17" s="238" t="s">
        <v>201</v>
      </c>
      <c r="N17" s="245" t="s">
        <v>878</v>
      </c>
      <c r="O17" s="58">
        <v>5352.5</v>
      </c>
      <c r="P17" s="58">
        <v>251.66</v>
      </c>
      <c r="Q17" s="246">
        <v>1400000</v>
      </c>
      <c r="R17" s="199">
        <v>41629</v>
      </c>
      <c r="S17" s="199">
        <v>41912</v>
      </c>
      <c r="T17" s="200">
        <v>0.0001</v>
      </c>
      <c r="U17" s="200">
        <v>0.001</v>
      </c>
      <c r="V17" s="231" t="s">
        <v>202</v>
      </c>
      <c r="W17" s="199">
        <v>41629</v>
      </c>
      <c r="X17" s="247">
        <v>420000</v>
      </c>
      <c r="Y17" s="248"/>
      <c r="Z17" s="249"/>
      <c r="AA17" s="248"/>
      <c r="AB17" s="250"/>
      <c r="AC17" s="251"/>
      <c r="AD17" s="250"/>
      <c r="AE17" s="251"/>
      <c r="AF17" s="250"/>
      <c r="AG17" s="252">
        <v>0.0001</v>
      </c>
      <c r="AH17" s="243">
        <v>0.001</v>
      </c>
      <c r="AI17" s="3" t="s">
        <v>237</v>
      </c>
      <c r="AJ17" s="218">
        <v>420000</v>
      </c>
      <c r="AK17" s="199">
        <v>41659</v>
      </c>
      <c r="AL17" s="3" t="s">
        <v>238</v>
      </c>
      <c r="AM17" s="2">
        <v>13983948052</v>
      </c>
      <c r="AN17" s="19">
        <v>646</v>
      </c>
      <c r="AO17" s="19">
        <f t="shared" si="1"/>
        <v>27132</v>
      </c>
      <c r="AP17" s="13">
        <f t="shared" si="2"/>
        <v>420</v>
      </c>
      <c r="AQ17" s="19">
        <v>899</v>
      </c>
      <c r="AR17" s="19">
        <v>63619.64</v>
      </c>
      <c r="AS17" s="13" t="s">
        <v>879</v>
      </c>
      <c r="AT17" s="244">
        <f t="shared" si="3"/>
        <v>64039.64</v>
      </c>
      <c r="AU17" s="195">
        <v>929</v>
      </c>
      <c r="AV17" s="19"/>
      <c r="AW17" s="13">
        <f t="shared" si="4"/>
        <v>1400</v>
      </c>
      <c r="AX17" s="66"/>
      <c r="AY17" s="66"/>
      <c r="AZ17" s="66"/>
      <c r="BA17" s="195" t="s">
        <v>872</v>
      </c>
      <c r="BB17" s="195"/>
      <c r="BC17" s="195"/>
      <c r="BD17" s="219"/>
      <c r="BE17" s="169"/>
    </row>
    <row r="18" spans="1:57" s="188" customFormat="1" ht="33" customHeight="1">
      <c r="A18" s="3">
        <v>11</v>
      </c>
      <c r="B18" s="2" t="s">
        <v>239</v>
      </c>
      <c r="C18" s="233" t="s">
        <v>110</v>
      </c>
      <c r="D18" s="230" t="s">
        <v>859</v>
      </c>
      <c r="E18" s="205">
        <v>213.82</v>
      </c>
      <c r="F18" s="205">
        <v>8370</v>
      </c>
      <c r="G18" s="205">
        <f t="shared" si="5"/>
        <v>178.97</v>
      </c>
      <c r="H18" s="205">
        <v>104.99</v>
      </c>
      <c r="I18" s="205">
        <f t="shared" si="6"/>
        <v>73.98</v>
      </c>
      <c r="J18" s="218">
        <v>8370</v>
      </c>
      <c r="K18" s="197">
        <v>4210</v>
      </c>
      <c r="L18" s="197">
        <f t="shared" si="0"/>
        <v>90.02</v>
      </c>
      <c r="M18" s="238" t="s">
        <v>201</v>
      </c>
      <c r="N18" s="245" t="s">
        <v>880</v>
      </c>
      <c r="O18" s="58">
        <v>7015.25</v>
      </c>
      <c r="P18" s="58">
        <v>205.34</v>
      </c>
      <c r="Q18" s="246">
        <v>1500000</v>
      </c>
      <c r="R18" s="199">
        <v>41397</v>
      </c>
      <c r="S18" s="214">
        <v>41729</v>
      </c>
      <c r="T18" s="200">
        <v>0.0001</v>
      </c>
      <c r="U18" s="200">
        <v>0.001</v>
      </c>
      <c r="V18" s="231" t="s">
        <v>202</v>
      </c>
      <c r="W18" s="199">
        <v>41397</v>
      </c>
      <c r="X18" s="247">
        <v>450000</v>
      </c>
      <c r="Y18" s="248"/>
      <c r="Z18" s="249"/>
      <c r="AA18" s="248"/>
      <c r="AB18" s="250"/>
      <c r="AC18" s="251"/>
      <c r="AD18" s="242"/>
      <c r="AE18" s="199"/>
      <c r="AF18" s="242"/>
      <c r="AG18" s="252">
        <v>0.0001</v>
      </c>
      <c r="AH18" s="200">
        <v>0.001</v>
      </c>
      <c r="AI18" s="3" t="s">
        <v>240</v>
      </c>
      <c r="AJ18" s="218">
        <v>1500000</v>
      </c>
      <c r="AK18" s="199">
        <v>41402</v>
      </c>
      <c r="AL18" s="203" t="s">
        <v>241</v>
      </c>
      <c r="AM18" s="2">
        <v>13983943480</v>
      </c>
      <c r="AN18" s="19">
        <v>829</v>
      </c>
      <c r="AO18" s="19">
        <f t="shared" si="1"/>
        <v>124350</v>
      </c>
      <c r="AP18" s="13">
        <f t="shared" si="2"/>
        <v>1500</v>
      </c>
      <c r="AQ18" s="19">
        <v>1156</v>
      </c>
      <c r="AR18" s="19">
        <v>304043.84</v>
      </c>
      <c r="AS18" s="13" t="s">
        <v>873</v>
      </c>
      <c r="AT18" s="244">
        <f t="shared" si="3"/>
        <v>305543.84</v>
      </c>
      <c r="AU18" s="195">
        <v>1161</v>
      </c>
      <c r="AV18" s="19"/>
      <c r="AW18" s="13">
        <f t="shared" si="4"/>
        <v>1500</v>
      </c>
      <c r="AX18" s="66"/>
      <c r="AY18" s="66"/>
      <c r="AZ18" s="66"/>
      <c r="BA18" s="195" t="s">
        <v>872</v>
      </c>
      <c r="BB18" s="195"/>
      <c r="BC18" s="195"/>
      <c r="BD18" s="219"/>
      <c r="BE18" s="169"/>
    </row>
    <row r="19" spans="1:57" s="188" customFormat="1" ht="33" customHeight="1">
      <c r="A19" s="3">
        <v>12</v>
      </c>
      <c r="B19" s="233" t="s">
        <v>242</v>
      </c>
      <c r="C19" s="233" t="s">
        <v>110</v>
      </c>
      <c r="D19" s="230" t="s">
        <v>859</v>
      </c>
      <c r="E19" s="253">
        <v>213.82</v>
      </c>
      <c r="F19" s="253">
        <v>8370</v>
      </c>
      <c r="G19" s="205">
        <f t="shared" si="5"/>
        <v>178.97</v>
      </c>
      <c r="H19" s="205">
        <v>104.99</v>
      </c>
      <c r="I19" s="205">
        <f t="shared" si="6"/>
        <v>73.98</v>
      </c>
      <c r="J19" s="218">
        <v>8370</v>
      </c>
      <c r="K19" s="197">
        <v>4210</v>
      </c>
      <c r="L19" s="197">
        <f t="shared" si="0"/>
        <v>90.02</v>
      </c>
      <c r="M19" s="238" t="s">
        <v>201</v>
      </c>
      <c r="N19" s="245" t="s">
        <v>243</v>
      </c>
      <c r="O19" s="58">
        <v>6921.71</v>
      </c>
      <c r="P19" s="58">
        <v>205.34</v>
      </c>
      <c r="Q19" s="246">
        <v>1480000</v>
      </c>
      <c r="R19" s="199">
        <v>41397</v>
      </c>
      <c r="S19" s="214">
        <v>41729</v>
      </c>
      <c r="T19" s="200">
        <v>0.0001</v>
      </c>
      <c r="U19" s="200">
        <v>0.001</v>
      </c>
      <c r="V19" s="3" t="s">
        <v>202</v>
      </c>
      <c r="W19" s="199">
        <v>41397</v>
      </c>
      <c r="X19" s="247">
        <v>450000</v>
      </c>
      <c r="Y19" s="248"/>
      <c r="Z19" s="249"/>
      <c r="AA19" s="248"/>
      <c r="AB19" s="250"/>
      <c r="AC19" s="251"/>
      <c r="AD19" s="242"/>
      <c r="AE19" s="199"/>
      <c r="AF19" s="242"/>
      <c r="AG19" s="252">
        <v>0.0001</v>
      </c>
      <c r="AH19" s="200">
        <v>0.001</v>
      </c>
      <c r="AI19" s="3" t="s">
        <v>244</v>
      </c>
      <c r="AJ19" s="218">
        <v>1480000</v>
      </c>
      <c r="AK19" s="199">
        <v>41339</v>
      </c>
      <c r="AL19" s="203" t="s">
        <v>245</v>
      </c>
      <c r="AM19" s="2">
        <v>18223113591</v>
      </c>
      <c r="AN19" s="19">
        <v>829</v>
      </c>
      <c r="AO19" s="19">
        <f t="shared" si="1"/>
        <v>122692</v>
      </c>
      <c r="AP19" s="13">
        <f t="shared" si="2"/>
        <v>1480</v>
      </c>
      <c r="AQ19" s="19">
        <v>1219</v>
      </c>
      <c r="AR19" s="19">
        <v>316338.85</v>
      </c>
      <c r="AS19" s="13" t="s">
        <v>873</v>
      </c>
      <c r="AT19" s="244">
        <f t="shared" si="3"/>
        <v>317818.85</v>
      </c>
      <c r="AU19" s="195">
        <v>1161</v>
      </c>
      <c r="AV19" s="19"/>
      <c r="AW19" s="13">
        <f t="shared" si="4"/>
        <v>1480</v>
      </c>
      <c r="AX19" s="66"/>
      <c r="AY19" s="66"/>
      <c r="AZ19" s="66"/>
      <c r="BA19" s="195" t="s">
        <v>872</v>
      </c>
      <c r="BB19" s="195"/>
      <c r="BC19" s="195"/>
      <c r="BD19" s="219"/>
      <c r="BE19" s="169"/>
    </row>
    <row r="20" spans="1:57" s="188" customFormat="1" ht="33" customHeight="1">
      <c r="A20" s="3">
        <v>13</v>
      </c>
      <c r="B20" s="2" t="s">
        <v>253</v>
      </c>
      <c r="C20" s="2" t="s">
        <v>110</v>
      </c>
      <c r="D20" s="230" t="s">
        <v>859</v>
      </c>
      <c r="E20" s="205">
        <v>419</v>
      </c>
      <c r="F20" s="205">
        <v>9310</v>
      </c>
      <c r="G20" s="205">
        <f t="shared" si="5"/>
        <v>390.09</v>
      </c>
      <c r="H20" s="205">
        <v>205.73</v>
      </c>
      <c r="I20" s="205">
        <f t="shared" si="6"/>
        <v>184.35999999999999</v>
      </c>
      <c r="J20" s="218">
        <v>9310</v>
      </c>
      <c r="K20" s="197">
        <v>5010</v>
      </c>
      <c r="L20" s="197">
        <f t="shared" si="0"/>
        <v>209.92</v>
      </c>
      <c r="M20" s="238" t="s">
        <v>206</v>
      </c>
      <c r="N20" s="245" t="s">
        <v>254</v>
      </c>
      <c r="O20" s="254">
        <v>6609.6</v>
      </c>
      <c r="P20" s="58">
        <v>419</v>
      </c>
      <c r="Q20" s="246">
        <v>2769422</v>
      </c>
      <c r="R20" s="199">
        <v>41953</v>
      </c>
      <c r="S20" s="199">
        <v>42004</v>
      </c>
      <c r="T20" s="200">
        <v>0.0001</v>
      </c>
      <c r="U20" s="200">
        <v>0.001</v>
      </c>
      <c r="V20" s="3" t="s">
        <v>202</v>
      </c>
      <c r="W20" s="199">
        <v>41953</v>
      </c>
      <c r="X20" s="242">
        <v>1529422</v>
      </c>
      <c r="Y20" s="199"/>
      <c r="Z20" s="247"/>
      <c r="AA20" s="199"/>
      <c r="AB20" s="247"/>
      <c r="AC20" s="199"/>
      <c r="AD20" s="242"/>
      <c r="AE20" s="199"/>
      <c r="AF20" s="242"/>
      <c r="AG20" s="200">
        <v>0.0001</v>
      </c>
      <c r="AH20" s="200">
        <v>0.01</v>
      </c>
      <c r="AI20" s="221" t="s">
        <v>255</v>
      </c>
      <c r="AJ20" s="218">
        <v>1529422</v>
      </c>
      <c r="AK20" s="199">
        <v>41953</v>
      </c>
      <c r="AL20" s="3" t="s">
        <v>256</v>
      </c>
      <c r="AM20" s="2">
        <v>18623100527</v>
      </c>
      <c r="AN20" s="221">
        <v>554</v>
      </c>
      <c r="AO20" s="218">
        <f aca="true" t="shared" si="7" ref="AO20:AO47">ROUND(AN20*AJ20*T20,2)</f>
        <v>84729.98</v>
      </c>
      <c r="AP20" s="218">
        <f t="shared" si="2"/>
        <v>1529.42</v>
      </c>
      <c r="AQ20" s="227">
        <v>605</v>
      </c>
      <c r="AR20" s="218">
        <v>155906.76</v>
      </c>
      <c r="AS20" s="203" t="s">
        <v>257</v>
      </c>
      <c r="AT20" s="218">
        <f aca="true" t="shared" si="8" ref="AT20:AT47">AR20+AP20</f>
        <v>157436.18000000002</v>
      </c>
      <c r="AU20" s="3" t="s">
        <v>258</v>
      </c>
      <c r="AV20" s="255" t="s">
        <v>259</v>
      </c>
      <c r="AW20" s="218">
        <v>27694.22</v>
      </c>
      <c r="AX20" s="244">
        <v>1589427.086</v>
      </c>
      <c r="AY20" s="227">
        <v>605</v>
      </c>
      <c r="AZ20" s="218"/>
      <c r="BA20" s="195" t="s">
        <v>881</v>
      </c>
      <c r="BB20" s="3" t="s">
        <v>258</v>
      </c>
      <c r="BC20" s="255" t="s">
        <v>259</v>
      </c>
      <c r="BD20" s="203" t="s">
        <v>260</v>
      </c>
      <c r="BE20" s="244">
        <v>1589427.086</v>
      </c>
    </row>
    <row r="21" spans="1:57" s="188" customFormat="1" ht="33" customHeight="1">
      <c r="A21" s="3">
        <v>14</v>
      </c>
      <c r="B21" s="2" t="s">
        <v>261</v>
      </c>
      <c r="C21" s="2" t="s">
        <v>110</v>
      </c>
      <c r="D21" s="230" t="s">
        <v>859</v>
      </c>
      <c r="E21" s="205">
        <v>398.72</v>
      </c>
      <c r="F21" s="205">
        <v>9310</v>
      </c>
      <c r="G21" s="205">
        <f t="shared" si="5"/>
        <v>371.21</v>
      </c>
      <c r="H21" s="205">
        <v>195.77</v>
      </c>
      <c r="I21" s="205">
        <f t="shared" si="6"/>
        <v>175.43999999999997</v>
      </c>
      <c r="J21" s="218">
        <v>9310</v>
      </c>
      <c r="K21" s="197">
        <v>5010</v>
      </c>
      <c r="L21" s="197">
        <f t="shared" si="0"/>
        <v>199.76</v>
      </c>
      <c r="M21" s="238" t="s">
        <v>206</v>
      </c>
      <c r="N21" s="245" t="s">
        <v>262</v>
      </c>
      <c r="O21" s="254">
        <v>6312.1</v>
      </c>
      <c r="P21" s="58">
        <v>398.72</v>
      </c>
      <c r="Q21" s="246">
        <v>2516761</v>
      </c>
      <c r="R21" s="199">
        <v>41953</v>
      </c>
      <c r="S21" s="199">
        <v>42004</v>
      </c>
      <c r="T21" s="200">
        <v>0.0001</v>
      </c>
      <c r="U21" s="200">
        <v>0.001</v>
      </c>
      <c r="V21" s="3" t="s">
        <v>202</v>
      </c>
      <c r="W21" s="199">
        <v>41953</v>
      </c>
      <c r="X21" s="242">
        <v>1300000</v>
      </c>
      <c r="Y21" s="199">
        <v>42369</v>
      </c>
      <c r="Z21" s="247">
        <v>600000</v>
      </c>
      <c r="AA21" s="199">
        <v>42674</v>
      </c>
      <c r="AB21" s="247">
        <v>616761</v>
      </c>
      <c r="AC21" s="199"/>
      <c r="AD21" s="242"/>
      <c r="AE21" s="199"/>
      <c r="AF21" s="242"/>
      <c r="AG21" s="200">
        <v>0.0001</v>
      </c>
      <c r="AH21" s="200">
        <v>0.01</v>
      </c>
      <c r="AI21" s="3" t="s">
        <v>219</v>
      </c>
      <c r="AJ21" s="218">
        <v>1300000</v>
      </c>
      <c r="AK21" s="199">
        <v>41951</v>
      </c>
      <c r="AL21" s="3" t="s">
        <v>263</v>
      </c>
      <c r="AM21" s="2">
        <v>13996302538</v>
      </c>
      <c r="AN21" s="221">
        <v>554</v>
      </c>
      <c r="AO21" s="218">
        <f t="shared" si="7"/>
        <v>72020</v>
      </c>
      <c r="AP21" s="218">
        <f t="shared" si="2"/>
        <v>1300</v>
      </c>
      <c r="AQ21" s="227">
        <v>607</v>
      </c>
      <c r="AR21" s="218">
        <v>132957.95</v>
      </c>
      <c r="AS21" s="203" t="s">
        <v>257</v>
      </c>
      <c r="AT21" s="218">
        <f t="shared" si="8"/>
        <v>134257.95</v>
      </c>
      <c r="AU21" s="3" t="s">
        <v>258</v>
      </c>
      <c r="AV21" s="255" t="s">
        <v>259</v>
      </c>
      <c r="AW21" s="218">
        <v>25167.61</v>
      </c>
      <c r="AX21" s="244">
        <v>1512497.297</v>
      </c>
      <c r="AY21" s="227" t="s">
        <v>264</v>
      </c>
      <c r="AZ21" s="218">
        <v>11340</v>
      </c>
      <c r="BA21" s="195" t="s">
        <v>881</v>
      </c>
      <c r="BB21" s="3" t="s">
        <v>258</v>
      </c>
      <c r="BC21" s="255" t="s">
        <v>259</v>
      </c>
      <c r="BD21" s="203" t="s">
        <v>260</v>
      </c>
      <c r="BE21" s="244">
        <v>1512497.297</v>
      </c>
    </row>
    <row r="22" spans="1:57" s="188" customFormat="1" ht="33" customHeight="1">
      <c r="A22" s="3">
        <v>15</v>
      </c>
      <c r="B22" s="2" t="s">
        <v>265</v>
      </c>
      <c r="C22" s="2" t="s">
        <v>110</v>
      </c>
      <c r="D22" s="230" t="s">
        <v>859</v>
      </c>
      <c r="E22" s="256">
        <v>394.69</v>
      </c>
      <c r="F22" s="256">
        <v>9310</v>
      </c>
      <c r="G22" s="205">
        <f t="shared" si="5"/>
        <v>367.46</v>
      </c>
      <c r="H22" s="205">
        <v>193.79</v>
      </c>
      <c r="I22" s="205">
        <f t="shared" si="6"/>
        <v>173.67</v>
      </c>
      <c r="J22" s="218">
        <v>9310</v>
      </c>
      <c r="K22" s="197">
        <v>5010</v>
      </c>
      <c r="L22" s="197">
        <f t="shared" si="0"/>
        <v>197.74</v>
      </c>
      <c r="M22" s="238" t="s">
        <v>206</v>
      </c>
      <c r="N22" s="245" t="s">
        <v>882</v>
      </c>
      <c r="O22" s="254">
        <v>6607.05</v>
      </c>
      <c r="P22" s="58">
        <v>394.69</v>
      </c>
      <c r="Q22" s="246">
        <v>2607736</v>
      </c>
      <c r="R22" s="199">
        <v>41951</v>
      </c>
      <c r="S22" s="199">
        <v>42004</v>
      </c>
      <c r="T22" s="200">
        <v>0.0001</v>
      </c>
      <c r="U22" s="200">
        <v>0.001</v>
      </c>
      <c r="V22" s="3" t="s">
        <v>202</v>
      </c>
      <c r="W22" s="199">
        <v>41951</v>
      </c>
      <c r="X22" s="242">
        <v>1590840</v>
      </c>
      <c r="Y22" s="199">
        <v>42308</v>
      </c>
      <c r="Z22" s="247">
        <v>500000</v>
      </c>
      <c r="AA22" s="199">
        <v>42704</v>
      </c>
      <c r="AB22" s="247">
        <v>516896</v>
      </c>
      <c r="AC22" s="199"/>
      <c r="AD22" s="242"/>
      <c r="AE22" s="199"/>
      <c r="AF22" s="242"/>
      <c r="AG22" s="200">
        <v>0.0001</v>
      </c>
      <c r="AH22" s="200">
        <v>0.01</v>
      </c>
      <c r="AI22" s="3" t="s">
        <v>219</v>
      </c>
      <c r="AJ22" s="218">
        <v>1590840</v>
      </c>
      <c r="AK22" s="199">
        <v>41951</v>
      </c>
      <c r="AL22" s="3" t="s">
        <v>256</v>
      </c>
      <c r="AM22" s="2" t="s">
        <v>266</v>
      </c>
      <c r="AN22" s="221">
        <v>554</v>
      </c>
      <c r="AO22" s="218">
        <f t="shared" si="7"/>
        <v>88132.54</v>
      </c>
      <c r="AP22" s="218">
        <f t="shared" si="2"/>
        <v>1590.84</v>
      </c>
      <c r="AQ22" s="227">
        <v>607</v>
      </c>
      <c r="AR22" s="218">
        <v>162703.71</v>
      </c>
      <c r="AS22" s="203" t="s">
        <v>257</v>
      </c>
      <c r="AT22" s="218">
        <f t="shared" si="8"/>
        <v>164294.55</v>
      </c>
      <c r="AU22" s="3" t="s">
        <v>258</v>
      </c>
      <c r="AV22" s="255" t="s">
        <v>259</v>
      </c>
      <c r="AW22" s="218">
        <v>26077.36</v>
      </c>
      <c r="AX22" s="244">
        <v>1497209.968</v>
      </c>
      <c r="AY22" s="227" t="s">
        <v>267</v>
      </c>
      <c r="AZ22" s="218">
        <v>12500</v>
      </c>
      <c r="BA22" s="195" t="s">
        <v>881</v>
      </c>
      <c r="BB22" s="3" t="s">
        <v>258</v>
      </c>
      <c r="BC22" s="255" t="s">
        <v>259</v>
      </c>
      <c r="BD22" s="203" t="s">
        <v>260</v>
      </c>
      <c r="BE22" s="244">
        <v>1497209.968</v>
      </c>
    </row>
    <row r="23" spans="1:57" s="188" customFormat="1" ht="33" customHeight="1">
      <c r="A23" s="3">
        <v>16</v>
      </c>
      <c r="B23" s="2" t="s">
        <v>115</v>
      </c>
      <c r="C23" s="2" t="s">
        <v>110</v>
      </c>
      <c r="D23" s="230" t="s">
        <v>859</v>
      </c>
      <c r="E23" s="256">
        <v>394.69</v>
      </c>
      <c r="F23" s="256">
        <v>9310</v>
      </c>
      <c r="G23" s="205">
        <f t="shared" si="5"/>
        <v>367.46</v>
      </c>
      <c r="H23" s="205">
        <v>193.79</v>
      </c>
      <c r="I23" s="205">
        <f t="shared" si="6"/>
        <v>173.67</v>
      </c>
      <c r="J23" s="218">
        <v>9310</v>
      </c>
      <c r="K23" s="197">
        <v>5010</v>
      </c>
      <c r="L23" s="197">
        <f t="shared" si="0"/>
        <v>197.74</v>
      </c>
      <c r="M23" s="238" t="s">
        <v>206</v>
      </c>
      <c r="N23" s="245" t="s">
        <v>268</v>
      </c>
      <c r="O23" s="254">
        <v>6749.85</v>
      </c>
      <c r="P23" s="58">
        <v>394.69</v>
      </c>
      <c r="Q23" s="246">
        <v>2664098</v>
      </c>
      <c r="R23" s="199">
        <v>41951</v>
      </c>
      <c r="S23" s="199">
        <v>42004</v>
      </c>
      <c r="T23" s="200">
        <v>0.0001</v>
      </c>
      <c r="U23" s="200">
        <v>0.001</v>
      </c>
      <c r="V23" s="3" t="s">
        <v>202</v>
      </c>
      <c r="W23" s="199">
        <v>41951</v>
      </c>
      <c r="X23" s="242">
        <v>1400000</v>
      </c>
      <c r="Y23" s="199">
        <v>42369</v>
      </c>
      <c r="Z23" s="247">
        <v>600000</v>
      </c>
      <c r="AA23" s="199">
        <v>42735</v>
      </c>
      <c r="AB23" s="247">
        <v>664098</v>
      </c>
      <c r="AC23" s="199"/>
      <c r="AD23" s="242"/>
      <c r="AE23" s="199"/>
      <c r="AF23" s="242"/>
      <c r="AG23" s="200">
        <v>0.0001</v>
      </c>
      <c r="AH23" s="200">
        <v>0.01</v>
      </c>
      <c r="AI23" s="3" t="s">
        <v>219</v>
      </c>
      <c r="AJ23" s="218">
        <v>1400000</v>
      </c>
      <c r="AK23" s="199">
        <v>41951</v>
      </c>
      <c r="AL23" s="3" t="s">
        <v>263</v>
      </c>
      <c r="AM23" s="2">
        <v>13350322318</v>
      </c>
      <c r="AN23" s="221">
        <v>554</v>
      </c>
      <c r="AO23" s="218">
        <f t="shared" si="7"/>
        <v>77560</v>
      </c>
      <c r="AP23" s="218">
        <f t="shared" si="2"/>
        <v>1400</v>
      </c>
      <c r="AQ23" s="227">
        <v>607</v>
      </c>
      <c r="AR23" s="218">
        <v>143185.48</v>
      </c>
      <c r="AS23" s="203" t="s">
        <v>257</v>
      </c>
      <c r="AT23" s="218">
        <f t="shared" si="8"/>
        <v>144585.48</v>
      </c>
      <c r="AU23" s="3" t="s">
        <v>258</v>
      </c>
      <c r="AV23" s="255" t="s">
        <v>259</v>
      </c>
      <c r="AW23" s="218">
        <v>26640.98</v>
      </c>
      <c r="AX23" s="244">
        <v>1497209.968</v>
      </c>
      <c r="AY23" s="227" t="s">
        <v>269</v>
      </c>
      <c r="AZ23" s="218">
        <v>11340</v>
      </c>
      <c r="BA23" s="195" t="s">
        <v>881</v>
      </c>
      <c r="BB23" s="3" t="s">
        <v>258</v>
      </c>
      <c r="BC23" s="255" t="s">
        <v>259</v>
      </c>
      <c r="BD23" s="203" t="s">
        <v>260</v>
      </c>
      <c r="BE23" s="244">
        <v>1497209.968</v>
      </c>
    </row>
    <row r="24" spans="1:57" s="188" customFormat="1" ht="33" customHeight="1">
      <c r="A24" s="3">
        <v>17</v>
      </c>
      <c r="B24" s="2" t="s">
        <v>116</v>
      </c>
      <c r="C24" s="2" t="s">
        <v>110</v>
      </c>
      <c r="D24" s="230" t="s">
        <v>859</v>
      </c>
      <c r="E24" s="256">
        <v>392.92</v>
      </c>
      <c r="F24" s="256">
        <v>9310</v>
      </c>
      <c r="G24" s="205">
        <f t="shared" si="5"/>
        <v>365.81</v>
      </c>
      <c r="H24" s="205">
        <v>192.92</v>
      </c>
      <c r="I24" s="205">
        <f t="shared" si="6"/>
        <v>172.89000000000001</v>
      </c>
      <c r="J24" s="218">
        <v>9310</v>
      </c>
      <c r="K24" s="197">
        <v>5010</v>
      </c>
      <c r="L24" s="197">
        <f t="shared" si="0"/>
        <v>196.85</v>
      </c>
      <c r="M24" s="238" t="s">
        <v>206</v>
      </c>
      <c r="N24" s="245" t="s">
        <v>254</v>
      </c>
      <c r="O24" s="254">
        <v>6261.95</v>
      </c>
      <c r="P24" s="58">
        <v>392.92</v>
      </c>
      <c r="Q24" s="246">
        <v>2460446</v>
      </c>
      <c r="R24" s="199">
        <v>41946</v>
      </c>
      <c r="S24" s="199">
        <v>42004</v>
      </c>
      <c r="T24" s="200">
        <v>0.0001</v>
      </c>
      <c r="U24" s="200">
        <v>0.001</v>
      </c>
      <c r="V24" s="3" t="s">
        <v>202</v>
      </c>
      <c r="W24" s="241">
        <v>41946</v>
      </c>
      <c r="X24" s="242">
        <v>1360446</v>
      </c>
      <c r="Y24" s="199">
        <v>42338</v>
      </c>
      <c r="Z24" s="247">
        <v>500000</v>
      </c>
      <c r="AA24" s="199">
        <v>42674</v>
      </c>
      <c r="AB24" s="247">
        <v>600000</v>
      </c>
      <c r="AC24" s="199"/>
      <c r="AD24" s="242"/>
      <c r="AE24" s="199"/>
      <c r="AF24" s="242"/>
      <c r="AG24" s="200">
        <v>0.0001</v>
      </c>
      <c r="AH24" s="200">
        <v>0.01</v>
      </c>
      <c r="AI24" s="3" t="s">
        <v>219</v>
      </c>
      <c r="AJ24" s="218">
        <v>1360446</v>
      </c>
      <c r="AK24" s="199">
        <v>41953</v>
      </c>
      <c r="AL24" s="3" t="s">
        <v>256</v>
      </c>
      <c r="AM24" s="2">
        <v>18623100527</v>
      </c>
      <c r="AN24" s="221">
        <v>554</v>
      </c>
      <c r="AO24" s="218">
        <f t="shared" si="7"/>
        <v>75368.71</v>
      </c>
      <c r="AP24" s="218">
        <f t="shared" si="2"/>
        <v>1360.45</v>
      </c>
      <c r="AQ24" s="227">
        <v>605</v>
      </c>
      <c r="AR24" s="218">
        <v>138681.63</v>
      </c>
      <c r="AS24" s="203" t="s">
        <v>257</v>
      </c>
      <c r="AT24" s="218">
        <f t="shared" si="8"/>
        <v>140042.08000000002</v>
      </c>
      <c r="AU24" s="3" t="s">
        <v>258</v>
      </c>
      <c r="AV24" s="255" t="s">
        <v>259</v>
      </c>
      <c r="AW24" s="218">
        <v>24604.46</v>
      </c>
      <c r="AX24" s="244">
        <v>1490495.681</v>
      </c>
      <c r="AY24" s="227" t="s">
        <v>270</v>
      </c>
      <c r="AZ24" s="218">
        <v>11000</v>
      </c>
      <c r="BA24" s="195" t="s">
        <v>881</v>
      </c>
      <c r="BB24" s="3" t="s">
        <v>258</v>
      </c>
      <c r="BC24" s="255" t="s">
        <v>259</v>
      </c>
      <c r="BD24" s="203" t="s">
        <v>260</v>
      </c>
      <c r="BE24" s="244">
        <v>1490495.681</v>
      </c>
    </row>
    <row r="25" spans="1:57" s="188" customFormat="1" ht="33" customHeight="1">
      <c r="A25" s="3">
        <v>18</v>
      </c>
      <c r="B25" s="2" t="s">
        <v>271</v>
      </c>
      <c r="C25" s="2" t="s">
        <v>110</v>
      </c>
      <c r="D25" s="230" t="s">
        <v>859</v>
      </c>
      <c r="E25" s="205">
        <v>399.55</v>
      </c>
      <c r="F25" s="205">
        <v>9310</v>
      </c>
      <c r="G25" s="205">
        <f t="shared" si="5"/>
        <v>371.98</v>
      </c>
      <c r="H25" s="205">
        <v>196.18</v>
      </c>
      <c r="I25" s="205">
        <f t="shared" si="6"/>
        <v>175.8</v>
      </c>
      <c r="J25" s="218">
        <v>9310</v>
      </c>
      <c r="K25" s="197">
        <v>5010</v>
      </c>
      <c r="L25" s="197">
        <f t="shared" si="0"/>
        <v>200.17</v>
      </c>
      <c r="M25" s="238" t="s">
        <v>206</v>
      </c>
      <c r="N25" s="245" t="s">
        <v>272</v>
      </c>
      <c r="O25" s="254">
        <v>6934.49</v>
      </c>
      <c r="P25" s="58">
        <v>399.55</v>
      </c>
      <c r="Q25" s="246">
        <v>2770677</v>
      </c>
      <c r="R25" s="199" t="s">
        <v>208</v>
      </c>
      <c r="S25" s="199">
        <v>41729</v>
      </c>
      <c r="T25" s="200">
        <v>0.0001</v>
      </c>
      <c r="U25" s="200">
        <v>0.001</v>
      </c>
      <c r="V25" s="3" t="s">
        <v>202</v>
      </c>
      <c r="W25" s="241" t="s">
        <v>208</v>
      </c>
      <c r="X25" s="242">
        <v>600000</v>
      </c>
      <c r="Y25" s="199">
        <v>41548</v>
      </c>
      <c r="Z25" s="247">
        <v>1000000</v>
      </c>
      <c r="AA25" s="199">
        <v>41729</v>
      </c>
      <c r="AB25" s="247">
        <v>170677</v>
      </c>
      <c r="AC25" s="199"/>
      <c r="AD25" s="242"/>
      <c r="AE25" s="199"/>
      <c r="AF25" s="242"/>
      <c r="AG25" s="200">
        <v>0.0001</v>
      </c>
      <c r="AH25" s="200">
        <v>0.001</v>
      </c>
      <c r="AI25" s="3" t="s">
        <v>219</v>
      </c>
      <c r="AJ25" s="218">
        <v>1600000</v>
      </c>
      <c r="AK25" s="241" t="s">
        <v>273</v>
      </c>
      <c r="AL25" s="203" t="s">
        <v>274</v>
      </c>
      <c r="AM25" s="2">
        <v>13883799229</v>
      </c>
      <c r="AN25" s="221">
        <v>829</v>
      </c>
      <c r="AO25" s="218">
        <f t="shared" si="7"/>
        <v>132640</v>
      </c>
      <c r="AP25" s="218">
        <f t="shared" si="2"/>
        <v>1600</v>
      </c>
      <c r="AQ25" s="227" t="s">
        <v>275</v>
      </c>
      <c r="AR25" s="218">
        <v>288318.91</v>
      </c>
      <c r="AS25" s="203" t="s">
        <v>276</v>
      </c>
      <c r="AT25" s="218">
        <f t="shared" si="8"/>
        <v>289918.91</v>
      </c>
      <c r="AU25" s="3" t="s">
        <v>277</v>
      </c>
      <c r="AV25" s="255" t="s">
        <v>278</v>
      </c>
      <c r="AW25" s="218">
        <v>2770.68</v>
      </c>
      <c r="AX25" s="244">
        <v>1324598.504</v>
      </c>
      <c r="AY25" s="227"/>
      <c r="AZ25" s="218">
        <v>14149.12</v>
      </c>
      <c r="BA25" s="195" t="s">
        <v>881</v>
      </c>
      <c r="BB25" s="3" t="s">
        <v>277</v>
      </c>
      <c r="BC25" s="255" t="s">
        <v>278</v>
      </c>
      <c r="BD25" s="203" t="s">
        <v>260</v>
      </c>
      <c r="BE25" s="244">
        <v>1324598.504</v>
      </c>
    </row>
    <row r="26" spans="1:57" s="188" customFormat="1" ht="33" customHeight="1">
      <c r="A26" s="3">
        <v>19</v>
      </c>
      <c r="B26" s="2" t="s">
        <v>279</v>
      </c>
      <c r="C26" s="2" t="s">
        <v>110</v>
      </c>
      <c r="D26" s="230" t="s">
        <v>859</v>
      </c>
      <c r="E26" s="256">
        <v>391.04</v>
      </c>
      <c r="F26" s="256">
        <v>9310</v>
      </c>
      <c r="G26" s="205">
        <f t="shared" si="5"/>
        <v>364.06</v>
      </c>
      <c r="H26" s="205">
        <v>192</v>
      </c>
      <c r="I26" s="205">
        <f t="shared" si="6"/>
        <v>172.06</v>
      </c>
      <c r="J26" s="218">
        <v>9310</v>
      </c>
      <c r="K26" s="197">
        <v>5010</v>
      </c>
      <c r="L26" s="197">
        <f t="shared" si="0"/>
        <v>195.91</v>
      </c>
      <c r="M26" s="238" t="s">
        <v>206</v>
      </c>
      <c r="N26" s="245" t="s">
        <v>883</v>
      </c>
      <c r="O26" s="254">
        <v>6790.65</v>
      </c>
      <c r="P26" s="58">
        <v>391.04</v>
      </c>
      <c r="Q26" s="246">
        <v>2725803</v>
      </c>
      <c r="R26" s="199">
        <v>41269</v>
      </c>
      <c r="S26" s="199">
        <v>41912</v>
      </c>
      <c r="T26" s="200">
        <v>0.0001</v>
      </c>
      <c r="U26" s="200">
        <v>0.001</v>
      </c>
      <c r="V26" s="3" t="s">
        <v>202</v>
      </c>
      <c r="W26" s="241"/>
      <c r="X26" s="242"/>
      <c r="Y26" s="199"/>
      <c r="Z26" s="247"/>
      <c r="AA26" s="199"/>
      <c r="AB26" s="247"/>
      <c r="AC26" s="199"/>
      <c r="AD26" s="242"/>
      <c r="AE26" s="199"/>
      <c r="AF26" s="242"/>
      <c r="AG26" s="200">
        <v>0.0001</v>
      </c>
      <c r="AH26" s="200">
        <v>0.001</v>
      </c>
      <c r="AI26" s="3" t="s">
        <v>280</v>
      </c>
      <c r="AJ26" s="218">
        <v>1000000</v>
      </c>
      <c r="AK26" s="241" t="s">
        <v>281</v>
      </c>
      <c r="AL26" s="203" t="s">
        <v>282</v>
      </c>
      <c r="AM26" s="2" t="s">
        <v>283</v>
      </c>
      <c r="AN26" s="221">
        <v>646</v>
      </c>
      <c r="AO26" s="218">
        <f t="shared" si="7"/>
        <v>64600</v>
      </c>
      <c r="AP26" s="218">
        <f t="shared" si="2"/>
        <v>1000</v>
      </c>
      <c r="AQ26" s="227" t="s">
        <v>284</v>
      </c>
      <c r="AR26" s="218">
        <v>228103.01</v>
      </c>
      <c r="AS26" s="203" t="s">
        <v>285</v>
      </c>
      <c r="AT26" s="218">
        <f t="shared" si="8"/>
        <v>229103.01</v>
      </c>
      <c r="AU26" s="3" t="s">
        <v>277</v>
      </c>
      <c r="AV26" s="255" t="s">
        <v>278</v>
      </c>
      <c r="AW26" s="218">
        <v>2725.8</v>
      </c>
      <c r="AX26" s="244">
        <v>1296385.932</v>
      </c>
      <c r="AY26" s="227" t="s">
        <v>286</v>
      </c>
      <c r="AZ26" s="218"/>
      <c r="BA26" s="195" t="s">
        <v>881</v>
      </c>
      <c r="BB26" s="3" t="s">
        <v>277</v>
      </c>
      <c r="BC26" s="255" t="s">
        <v>278</v>
      </c>
      <c r="BD26" s="203" t="s">
        <v>260</v>
      </c>
      <c r="BE26" s="244">
        <v>1296385.932</v>
      </c>
    </row>
    <row r="27" spans="1:57" s="188" customFormat="1" ht="33" customHeight="1">
      <c r="A27" s="3">
        <v>20</v>
      </c>
      <c r="B27" s="2" t="s">
        <v>287</v>
      </c>
      <c r="C27" s="2" t="s">
        <v>110</v>
      </c>
      <c r="D27" s="230" t="s">
        <v>859</v>
      </c>
      <c r="E27" s="205">
        <v>402.14</v>
      </c>
      <c r="F27" s="205">
        <v>9310</v>
      </c>
      <c r="G27" s="205">
        <f t="shared" si="5"/>
        <v>374.39</v>
      </c>
      <c r="H27" s="205">
        <v>197.45</v>
      </c>
      <c r="I27" s="205">
        <f t="shared" si="6"/>
        <v>176.94</v>
      </c>
      <c r="J27" s="218">
        <v>9310</v>
      </c>
      <c r="K27" s="197">
        <v>5010</v>
      </c>
      <c r="L27" s="197">
        <f t="shared" si="0"/>
        <v>201.47</v>
      </c>
      <c r="M27" s="238" t="s">
        <v>206</v>
      </c>
      <c r="N27" s="245" t="s">
        <v>288</v>
      </c>
      <c r="O27" s="254">
        <v>6290</v>
      </c>
      <c r="P27" s="58">
        <v>402.14</v>
      </c>
      <c r="Q27" s="246">
        <v>2529461</v>
      </c>
      <c r="R27" s="199">
        <v>41950</v>
      </c>
      <c r="S27" s="199">
        <v>42004</v>
      </c>
      <c r="T27" s="200">
        <v>0.0001</v>
      </c>
      <c r="U27" s="200">
        <v>0.001</v>
      </c>
      <c r="V27" s="3" t="s">
        <v>202</v>
      </c>
      <c r="W27" s="241">
        <v>41950</v>
      </c>
      <c r="X27" s="242">
        <v>758838</v>
      </c>
      <c r="Y27" s="199"/>
      <c r="Z27" s="247"/>
      <c r="AA27" s="199"/>
      <c r="AB27" s="247"/>
      <c r="AC27" s="199"/>
      <c r="AD27" s="242"/>
      <c r="AE27" s="199"/>
      <c r="AF27" s="242"/>
      <c r="AG27" s="200">
        <v>0.0001</v>
      </c>
      <c r="AH27" s="200">
        <v>0.01</v>
      </c>
      <c r="AI27" s="221" t="s">
        <v>289</v>
      </c>
      <c r="AJ27" s="218">
        <v>1844552</v>
      </c>
      <c r="AK27" s="199">
        <v>41950</v>
      </c>
      <c r="AL27" s="3" t="s">
        <v>290</v>
      </c>
      <c r="AM27" s="2">
        <v>18623100527</v>
      </c>
      <c r="AN27" s="221">
        <v>554</v>
      </c>
      <c r="AO27" s="218">
        <f t="shared" si="7"/>
        <v>102188.18</v>
      </c>
      <c r="AP27" s="218">
        <f t="shared" si="2"/>
        <v>1844.55</v>
      </c>
      <c r="AQ27" s="227">
        <v>608</v>
      </c>
      <c r="AR27" s="218">
        <v>188962.98</v>
      </c>
      <c r="AS27" s="203" t="s">
        <v>257</v>
      </c>
      <c r="AT27" s="218">
        <f t="shared" si="8"/>
        <v>190807.53</v>
      </c>
      <c r="AU27" s="3" t="s">
        <v>258</v>
      </c>
      <c r="AV27" s="255" t="s">
        <v>291</v>
      </c>
      <c r="AW27" s="218">
        <v>25294.61</v>
      </c>
      <c r="AX27" s="244">
        <v>1243057.568</v>
      </c>
      <c r="AY27" s="227">
        <v>608</v>
      </c>
      <c r="AZ27" s="218"/>
      <c r="BA27" s="195" t="s">
        <v>881</v>
      </c>
      <c r="BB27" s="3" t="s">
        <v>258</v>
      </c>
      <c r="BC27" s="255" t="s">
        <v>291</v>
      </c>
      <c r="BD27" s="203" t="s">
        <v>260</v>
      </c>
      <c r="BE27" s="244">
        <v>1243057.568</v>
      </c>
    </row>
    <row r="28" spans="1:57" s="188" customFormat="1" ht="33" customHeight="1">
      <c r="A28" s="3">
        <v>21</v>
      </c>
      <c r="B28" s="2" t="s">
        <v>292</v>
      </c>
      <c r="C28" s="2" t="s">
        <v>110</v>
      </c>
      <c r="D28" s="230" t="s">
        <v>859</v>
      </c>
      <c r="E28" s="256">
        <v>406.72</v>
      </c>
      <c r="F28" s="256">
        <v>9310</v>
      </c>
      <c r="G28" s="205">
        <f t="shared" si="5"/>
        <v>378.66</v>
      </c>
      <c r="H28" s="205">
        <v>199.7</v>
      </c>
      <c r="I28" s="205">
        <f t="shared" si="6"/>
        <v>178.96000000000004</v>
      </c>
      <c r="J28" s="218">
        <v>9310</v>
      </c>
      <c r="K28" s="197">
        <v>5010</v>
      </c>
      <c r="L28" s="197">
        <f t="shared" si="0"/>
        <v>203.77</v>
      </c>
      <c r="M28" s="238" t="s">
        <v>201</v>
      </c>
      <c r="N28" s="245" t="s">
        <v>293</v>
      </c>
      <c r="O28" s="254">
        <v>6754.68</v>
      </c>
      <c r="P28" s="58">
        <v>406.72</v>
      </c>
      <c r="Q28" s="246">
        <v>2747263</v>
      </c>
      <c r="R28" s="199">
        <v>41891</v>
      </c>
      <c r="S28" s="199">
        <v>42004</v>
      </c>
      <c r="T28" s="200">
        <v>0.0001</v>
      </c>
      <c r="U28" s="200">
        <v>0.001</v>
      </c>
      <c r="V28" s="3" t="s">
        <v>202</v>
      </c>
      <c r="W28" s="241">
        <v>41891</v>
      </c>
      <c r="X28" s="242">
        <v>20662</v>
      </c>
      <c r="Y28" s="199"/>
      <c r="Z28" s="247"/>
      <c r="AA28" s="199"/>
      <c r="AB28" s="247"/>
      <c r="AC28" s="199"/>
      <c r="AD28" s="242"/>
      <c r="AE28" s="199"/>
      <c r="AF28" s="242"/>
      <c r="AG28" s="200">
        <v>0.0001</v>
      </c>
      <c r="AH28" s="200">
        <v>0.001</v>
      </c>
      <c r="AI28" s="3" t="s">
        <v>203</v>
      </c>
      <c r="AJ28" s="218">
        <v>20662</v>
      </c>
      <c r="AK28" s="241" t="s">
        <v>294</v>
      </c>
      <c r="AL28" s="3" t="s">
        <v>295</v>
      </c>
      <c r="AM28" s="2">
        <v>13808303077</v>
      </c>
      <c r="AN28" s="221">
        <v>554</v>
      </c>
      <c r="AO28" s="218">
        <f t="shared" si="7"/>
        <v>1144.67</v>
      </c>
      <c r="AP28" s="218">
        <f t="shared" si="2"/>
        <v>20.66</v>
      </c>
      <c r="AQ28" s="227">
        <v>667</v>
      </c>
      <c r="AR28" s="218">
        <v>2322.1</v>
      </c>
      <c r="AS28" s="203" t="s">
        <v>257</v>
      </c>
      <c r="AT28" s="218">
        <f t="shared" si="8"/>
        <v>2342.7599999999998</v>
      </c>
      <c r="AU28" s="3" t="s">
        <v>277</v>
      </c>
      <c r="AV28" s="255" t="s">
        <v>278</v>
      </c>
      <c r="AW28" s="218">
        <v>2747.26</v>
      </c>
      <c r="AX28" s="244">
        <v>1348368.674</v>
      </c>
      <c r="AY28" s="227">
        <v>667</v>
      </c>
      <c r="AZ28" s="218"/>
      <c r="BA28" s="195" t="s">
        <v>881</v>
      </c>
      <c r="BB28" s="3" t="s">
        <v>277</v>
      </c>
      <c r="BC28" s="255" t="s">
        <v>278</v>
      </c>
      <c r="BD28" s="203" t="s">
        <v>260</v>
      </c>
      <c r="BE28" s="244">
        <v>1348368.674</v>
      </c>
    </row>
    <row r="29" spans="1:57" s="188" customFormat="1" ht="33" customHeight="1">
      <c r="A29" s="3">
        <v>22</v>
      </c>
      <c r="B29" s="2" t="s">
        <v>296</v>
      </c>
      <c r="C29" s="2" t="s">
        <v>110</v>
      </c>
      <c r="D29" s="230" t="s">
        <v>859</v>
      </c>
      <c r="E29" s="256">
        <v>406.41</v>
      </c>
      <c r="F29" s="256">
        <v>9310</v>
      </c>
      <c r="G29" s="205">
        <f t="shared" si="5"/>
        <v>378.37</v>
      </c>
      <c r="H29" s="205">
        <v>199.55</v>
      </c>
      <c r="I29" s="205">
        <f t="shared" si="6"/>
        <v>178.82</v>
      </c>
      <c r="J29" s="218">
        <v>9310</v>
      </c>
      <c r="K29" s="197">
        <v>5010</v>
      </c>
      <c r="L29" s="197">
        <f t="shared" si="0"/>
        <v>203.61</v>
      </c>
      <c r="M29" s="238" t="s">
        <v>206</v>
      </c>
      <c r="N29" s="245" t="s">
        <v>288</v>
      </c>
      <c r="O29" s="254">
        <v>6041.8</v>
      </c>
      <c r="P29" s="58">
        <v>406.41</v>
      </c>
      <c r="Q29" s="246">
        <v>2455448</v>
      </c>
      <c r="R29" s="199">
        <v>41922</v>
      </c>
      <c r="S29" s="199">
        <v>42004</v>
      </c>
      <c r="T29" s="200">
        <v>0.0001</v>
      </c>
      <c r="U29" s="200">
        <v>0.001</v>
      </c>
      <c r="V29" s="3" t="s">
        <v>202</v>
      </c>
      <c r="W29" s="241">
        <v>41922</v>
      </c>
      <c r="X29" s="242">
        <v>736634</v>
      </c>
      <c r="Y29" s="199"/>
      <c r="Z29" s="247"/>
      <c r="AA29" s="199"/>
      <c r="AB29" s="247"/>
      <c r="AC29" s="199"/>
      <c r="AD29" s="242"/>
      <c r="AE29" s="199"/>
      <c r="AF29" s="242"/>
      <c r="AG29" s="200">
        <v>0.0001</v>
      </c>
      <c r="AH29" s="200">
        <v>0.01</v>
      </c>
      <c r="AI29" s="221" t="s">
        <v>297</v>
      </c>
      <c r="AJ29" s="218">
        <v>1855448</v>
      </c>
      <c r="AK29" s="199">
        <v>41922</v>
      </c>
      <c r="AL29" s="3" t="s">
        <v>298</v>
      </c>
      <c r="AM29" s="2">
        <v>18623100527</v>
      </c>
      <c r="AN29" s="221">
        <v>554</v>
      </c>
      <c r="AO29" s="218">
        <f t="shared" si="7"/>
        <v>102791.82</v>
      </c>
      <c r="AP29" s="218">
        <f t="shared" si="2"/>
        <v>1855.45</v>
      </c>
      <c r="AQ29" s="227">
        <v>636</v>
      </c>
      <c r="AR29" s="218">
        <v>198832.86</v>
      </c>
      <c r="AS29" s="203" t="s">
        <v>257</v>
      </c>
      <c r="AT29" s="218">
        <f t="shared" si="8"/>
        <v>200688.31</v>
      </c>
      <c r="AU29" s="3" t="s">
        <v>258</v>
      </c>
      <c r="AV29" s="255" t="s">
        <v>291</v>
      </c>
      <c r="AW29" s="218">
        <v>24554.48</v>
      </c>
      <c r="AX29" s="244">
        <v>1256256.593</v>
      </c>
      <c r="AY29" s="227">
        <v>636</v>
      </c>
      <c r="AZ29" s="218"/>
      <c r="BA29" s="195" t="s">
        <v>881</v>
      </c>
      <c r="BB29" s="3" t="s">
        <v>258</v>
      </c>
      <c r="BC29" s="255" t="s">
        <v>291</v>
      </c>
      <c r="BD29" s="203" t="s">
        <v>260</v>
      </c>
      <c r="BE29" s="244">
        <v>1256256.593</v>
      </c>
    </row>
    <row r="30" spans="1:57" s="188" customFormat="1" ht="33" customHeight="1">
      <c r="A30" s="3">
        <v>23</v>
      </c>
      <c r="B30" s="2" t="s">
        <v>299</v>
      </c>
      <c r="C30" s="2" t="s">
        <v>110</v>
      </c>
      <c r="D30" s="230" t="s">
        <v>859</v>
      </c>
      <c r="E30" s="256">
        <v>261.56</v>
      </c>
      <c r="F30" s="256">
        <v>8370</v>
      </c>
      <c r="G30" s="205">
        <f t="shared" si="5"/>
        <v>218.93</v>
      </c>
      <c r="H30" s="205">
        <v>128.43</v>
      </c>
      <c r="I30" s="205">
        <f t="shared" si="6"/>
        <v>90.5</v>
      </c>
      <c r="J30" s="218">
        <v>8370</v>
      </c>
      <c r="K30" s="197">
        <v>4210</v>
      </c>
      <c r="L30" s="197">
        <f t="shared" si="0"/>
        <v>110.12</v>
      </c>
      <c r="M30" s="238" t="s">
        <v>206</v>
      </c>
      <c r="N30" s="245" t="s">
        <v>300</v>
      </c>
      <c r="O30" s="257">
        <v>4970.18</v>
      </c>
      <c r="P30" s="58">
        <v>251.66</v>
      </c>
      <c r="Q30" s="246">
        <v>1300000</v>
      </c>
      <c r="R30" s="214" t="s">
        <v>208</v>
      </c>
      <c r="S30" s="214">
        <v>41729</v>
      </c>
      <c r="T30" s="200">
        <v>0.0001</v>
      </c>
      <c r="U30" s="200">
        <v>0.001</v>
      </c>
      <c r="V30" s="3" t="s">
        <v>202</v>
      </c>
      <c r="W30" s="241">
        <v>41638</v>
      </c>
      <c r="X30" s="242"/>
      <c r="Y30" s="199"/>
      <c r="Z30" s="247"/>
      <c r="AA30" s="199"/>
      <c r="AB30" s="247"/>
      <c r="AC30" s="199"/>
      <c r="AD30" s="242"/>
      <c r="AE30" s="199"/>
      <c r="AF30" s="242"/>
      <c r="AG30" s="200"/>
      <c r="AH30" s="200"/>
      <c r="AI30" s="3" t="s">
        <v>301</v>
      </c>
      <c r="AJ30" s="218">
        <v>800000</v>
      </c>
      <c r="AK30" s="199">
        <v>41290</v>
      </c>
      <c r="AL30" s="3" t="s">
        <v>302</v>
      </c>
      <c r="AM30" s="2">
        <v>13512375198</v>
      </c>
      <c r="AN30" s="221">
        <v>829</v>
      </c>
      <c r="AO30" s="218">
        <f t="shared" si="7"/>
        <v>66320</v>
      </c>
      <c r="AP30" s="218">
        <f t="shared" si="2"/>
        <v>800</v>
      </c>
      <c r="AQ30" s="227">
        <v>1268</v>
      </c>
      <c r="AR30" s="218">
        <v>177867.4</v>
      </c>
      <c r="AS30" s="203" t="s">
        <v>303</v>
      </c>
      <c r="AT30" s="218">
        <f t="shared" si="8"/>
        <v>178667.4</v>
      </c>
      <c r="AU30" s="3" t="s">
        <v>277</v>
      </c>
      <c r="AV30" s="255" t="s">
        <v>278</v>
      </c>
      <c r="AW30" s="218">
        <v>0</v>
      </c>
      <c r="AX30" s="244">
        <v>867130.4838</v>
      </c>
      <c r="AY30" s="227">
        <v>920</v>
      </c>
      <c r="AZ30" s="218"/>
      <c r="BA30" s="195" t="s">
        <v>881</v>
      </c>
      <c r="BB30" s="3" t="s">
        <v>277</v>
      </c>
      <c r="BC30" s="255" t="s">
        <v>278</v>
      </c>
      <c r="BD30" s="203" t="s">
        <v>260</v>
      </c>
      <c r="BE30" s="244">
        <v>867130.4838</v>
      </c>
    </row>
    <row r="31" spans="1:57" s="188" customFormat="1" ht="33" customHeight="1">
      <c r="A31" s="3">
        <v>24</v>
      </c>
      <c r="B31" s="2" t="s">
        <v>304</v>
      </c>
      <c r="C31" s="2" t="s">
        <v>110</v>
      </c>
      <c r="D31" s="230" t="s">
        <v>859</v>
      </c>
      <c r="E31" s="256">
        <v>261.56</v>
      </c>
      <c r="F31" s="256">
        <v>8370</v>
      </c>
      <c r="G31" s="205">
        <f t="shared" si="5"/>
        <v>218.93</v>
      </c>
      <c r="H31" s="205">
        <v>128.43</v>
      </c>
      <c r="I31" s="205">
        <f t="shared" si="6"/>
        <v>90.5</v>
      </c>
      <c r="J31" s="218">
        <v>8370</v>
      </c>
      <c r="K31" s="197">
        <v>4210</v>
      </c>
      <c r="L31" s="197">
        <f t="shared" si="0"/>
        <v>110.12</v>
      </c>
      <c r="M31" s="238" t="s">
        <v>206</v>
      </c>
      <c r="N31" s="245" t="s">
        <v>305</v>
      </c>
      <c r="O31" s="257">
        <v>4673.82</v>
      </c>
      <c r="P31" s="58">
        <v>251.66</v>
      </c>
      <c r="Q31" s="246">
        <v>1222484</v>
      </c>
      <c r="R31" s="214">
        <v>41291</v>
      </c>
      <c r="S31" s="199">
        <v>41729</v>
      </c>
      <c r="T31" s="200">
        <v>0.0001</v>
      </c>
      <c r="U31" s="200">
        <v>0.001</v>
      </c>
      <c r="V31" s="221" t="s">
        <v>202</v>
      </c>
      <c r="W31" s="199">
        <v>41291</v>
      </c>
      <c r="X31" s="247">
        <v>500000</v>
      </c>
      <c r="Y31" s="199">
        <v>41363</v>
      </c>
      <c r="Z31" s="247">
        <v>180000</v>
      </c>
      <c r="AA31" s="199">
        <v>41455</v>
      </c>
      <c r="AB31" s="247">
        <v>180000</v>
      </c>
      <c r="AC31" s="199">
        <v>41547</v>
      </c>
      <c r="AD31" s="247">
        <v>180000</v>
      </c>
      <c r="AE31" s="199">
        <v>41638</v>
      </c>
      <c r="AF31" s="247">
        <v>182484</v>
      </c>
      <c r="AG31" s="200">
        <v>0.0001</v>
      </c>
      <c r="AH31" s="200">
        <v>0.001</v>
      </c>
      <c r="AI31" s="3" t="s">
        <v>219</v>
      </c>
      <c r="AJ31" s="218">
        <v>1222484</v>
      </c>
      <c r="AK31" s="203" t="s">
        <v>306</v>
      </c>
      <c r="AL31" s="203" t="s">
        <v>307</v>
      </c>
      <c r="AM31" s="2" t="s">
        <v>308</v>
      </c>
      <c r="AN31" s="221">
        <v>829</v>
      </c>
      <c r="AO31" s="218">
        <f t="shared" si="7"/>
        <v>101343.92</v>
      </c>
      <c r="AP31" s="218">
        <f t="shared" si="2"/>
        <v>1222.48</v>
      </c>
      <c r="AQ31" s="227" t="s">
        <v>309</v>
      </c>
      <c r="AR31" s="218">
        <v>247731.17</v>
      </c>
      <c r="AS31" s="203" t="s">
        <v>310</v>
      </c>
      <c r="AT31" s="218">
        <f t="shared" si="8"/>
        <v>248953.65000000002</v>
      </c>
      <c r="AU31" s="3" t="s">
        <v>277</v>
      </c>
      <c r="AV31" s="255" t="s">
        <v>278</v>
      </c>
      <c r="AW31" s="218">
        <v>1222.48</v>
      </c>
      <c r="AX31" s="244">
        <v>867130.4838</v>
      </c>
      <c r="AY31" s="227" t="s">
        <v>311</v>
      </c>
      <c r="AZ31" s="218"/>
      <c r="BA31" s="195" t="s">
        <v>881</v>
      </c>
      <c r="BB31" s="3" t="s">
        <v>277</v>
      </c>
      <c r="BC31" s="255" t="s">
        <v>278</v>
      </c>
      <c r="BD31" s="203" t="s">
        <v>260</v>
      </c>
      <c r="BE31" s="244">
        <v>867130.4838</v>
      </c>
    </row>
    <row r="32" spans="1:57" s="188" customFormat="1" ht="33" customHeight="1">
      <c r="A32" s="3">
        <v>25</v>
      </c>
      <c r="B32" s="2" t="s">
        <v>312</v>
      </c>
      <c r="C32" s="2" t="s">
        <v>110</v>
      </c>
      <c r="D32" s="230" t="s">
        <v>859</v>
      </c>
      <c r="E32" s="19">
        <v>369.63</v>
      </c>
      <c r="F32" s="19">
        <v>9310</v>
      </c>
      <c r="G32" s="205">
        <f t="shared" si="5"/>
        <v>344.13</v>
      </c>
      <c r="H32" s="205">
        <v>181.49</v>
      </c>
      <c r="I32" s="205">
        <f t="shared" si="6"/>
        <v>162.64</v>
      </c>
      <c r="J32" s="218">
        <v>9310</v>
      </c>
      <c r="K32" s="197">
        <v>5010</v>
      </c>
      <c r="L32" s="197">
        <f t="shared" si="0"/>
        <v>185.18</v>
      </c>
      <c r="M32" s="238" t="s">
        <v>206</v>
      </c>
      <c r="N32" s="245" t="s">
        <v>262</v>
      </c>
      <c r="O32" s="257">
        <v>6816.15</v>
      </c>
      <c r="P32" s="58">
        <v>369.63</v>
      </c>
      <c r="Q32" s="246">
        <v>2519454</v>
      </c>
      <c r="R32" s="214">
        <v>41952</v>
      </c>
      <c r="S32" s="199">
        <v>42004</v>
      </c>
      <c r="T32" s="200">
        <v>0.0001</v>
      </c>
      <c r="U32" s="200">
        <v>0.001</v>
      </c>
      <c r="V32" s="231" t="s">
        <v>202</v>
      </c>
      <c r="W32" s="199">
        <v>41952</v>
      </c>
      <c r="X32" s="247">
        <v>1300000</v>
      </c>
      <c r="Y32" s="199">
        <v>42369</v>
      </c>
      <c r="Z32" s="247">
        <v>600000</v>
      </c>
      <c r="AA32" s="199">
        <v>42735</v>
      </c>
      <c r="AB32" s="247">
        <v>619454</v>
      </c>
      <c r="AC32" s="251"/>
      <c r="AD32" s="250"/>
      <c r="AE32" s="251"/>
      <c r="AF32" s="250"/>
      <c r="AG32" s="200">
        <v>0.0001</v>
      </c>
      <c r="AH32" s="200">
        <v>0.01</v>
      </c>
      <c r="AI32" s="3" t="s">
        <v>219</v>
      </c>
      <c r="AJ32" s="218">
        <v>1300000</v>
      </c>
      <c r="AK32" s="199">
        <v>41951</v>
      </c>
      <c r="AL32" s="3" t="s">
        <v>263</v>
      </c>
      <c r="AM32" s="2">
        <v>13996302538</v>
      </c>
      <c r="AN32" s="221">
        <v>554</v>
      </c>
      <c r="AO32" s="218">
        <f t="shared" si="7"/>
        <v>72020</v>
      </c>
      <c r="AP32" s="218">
        <f t="shared" si="2"/>
        <v>1300</v>
      </c>
      <c r="AQ32" s="227">
        <v>607</v>
      </c>
      <c r="AR32" s="218">
        <v>132957.95</v>
      </c>
      <c r="AS32" s="203" t="s">
        <v>257</v>
      </c>
      <c r="AT32" s="218">
        <f t="shared" si="8"/>
        <v>134257.95</v>
      </c>
      <c r="AU32" s="3" t="s">
        <v>258</v>
      </c>
      <c r="AV32" s="255" t="s">
        <v>313</v>
      </c>
      <c r="AW32" s="218">
        <v>25194.54</v>
      </c>
      <c r="AX32" s="244">
        <v>1134569.564</v>
      </c>
      <c r="AY32" s="227" t="s">
        <v>314</v>
      </c>
      <c r="AZ32" s="218">
        <v>11340</v>
      </c>
      <c r="BA32" s="195" t="s">
        <v>881</v>
      </c>
      <c r="BB32" s="3" t="s">
        <v>258</v>
      </c>
      <c r="BC32" s="255" t="s">
        <v>313</v>
      </c>
      <c r="BD32" s="203" t="s">
        <v>260</v>
      </c>
      <c r="BE32" s="244">
        <v>1134569.564</v>
      </c>
    </row>
    <row r="33" spans="1:57" s="188" customFormat="1" ht="33" customHeight="1">
      <c r="A33" s="3">
        <v>26</v>
      </c>
      <c r="B33" s="2" t="s">
        <v>315</v>
      </c>
      <c r="C33" s="2" t="s">
        <v>110</v>
      </c>
      <c r="D33" s="230" t="s">
        <v>859</v>
      </c>
      <c r="E33" s="19">
        <v>370.31</v>
      </c>
      <c r="F33" s="19">
        <v>9310</v>
      </c>
      <c r="G33" s="205">
        <f t="shared" si="5"/>
        <v>344.76</v>
      </c>
      <c r="H33" s="205">
        <v>181.82</v>
      </c>
      <c r="I33" s="205">
        <f t="shared" si="6"/>
        <v>162.94</v>
      </c>
      <c r="J33" s="218">
        <v>9310</v>
      </c>
      <c r="K33" s="197">
        <v>5010</v>
      </c>
      <c r="L33" s="197">
        <f t="shared" si="0"/>
        <v>185.53</v>
      </c>
      <c r="M33" s="238" t="s">
        <v>206</v>
      </c>
      <c r="N33" s="245" t="s">
        <v>262</v>
      </c>
      <c r="O33" s="257">
        <v>6809.35</v>
      </c>
      <c r="P33" s="58">
        <v>370.31</v>
      </c>
      <c r="Q33" s="246">
        <v>2521570</v>
      </c>
      <c r="R33" s="214">
        <v>41952</v>
      </c>
      <c r="S33" s="199">
        <v>42004</v>
      </c>
      <c r="T33" s="200">
        <v>0.0001</v>
      </c>
      <c r="U33" s="200">
        <v>0.001</v>
      </c>
      <c r="V33" s="231" t="s">
        <v>202</v>
      </c>
      <c r="W33" s="199">
        <v>41952</v>
      </c>
      <c r="X33" s="247">
        <v>1400000</v>
      </c>
      <c r="Y33" s="199">
        <v>42369</v>
      </c>
      <c r="Z33" s="247">
        <v>500000</v>
      </c>
      <c r="AA33" s="199">
        <v>42735</v>
      </c>
      <c r="AB33" s="247">
        <v>621570</v>
      </c>
      <c r="AC33" s="251"/>
      <c r="AD33" s="250"/>
      <c r="AE33" s="251"/>
      <c r="AF33" s="250"/>
      <c r="AG33" s="200">
        <v>0.0001</v>
      </c>
      <c r="AH33" s="200">
        <v>0.01</v>
      </c>
      <c r="AI33" s="3" t="s">
        <v>219</v>
      </c>
      <c r="AJ33" s="218">
        <v>1400000</v>
      </c>
      <c r="AK33" s="199">
        <v>41951</v>
      </c>
      <c r="AL33" s="3" t="s">
        <v>263</v>
      </c>
      <c r="AM33" s="2">
        <v>13996302538</v>
      </c>
      <c r="AN33" s="221">
        <v>554</v>
      </c>
      <c r="AO33" s="218">
        <f t="shared" si="7"/>
        <v>77560</v>
      </c>
      <c r="AP33" s="218">
        <f t="shared" si="2"/>
        <v>1400</v>
      </c>
      <c r="AQ33" s="227">
        <v>607</v>
      </c>
      <c r="AR33" s="218">
        <v>143185.48</v>
      </c>
      <c r="AS33" s="203" t="s">
        <v>257</v>
      </c>
      <c r="AT33" s="218">
        <f t="shared" si="8"/>
        <v>144585.48</v>
      </c>
      <c r="AU33" s="3" t="s">
        <v>258</v>
      </c>
      <c r="AV33" s="255" t="s">
        <v>313</v>
      </c>
      <c r="AW33" s="218">
        <v>25215.7</v>
      </c>
      <c r="AX33" s="244">
        <v>1136656.806</v>
      </c>
      <c r="AY33" s="227" t="s">
        <v>314</v>
      </c>
      <c r="AZ33" s="218">
        <v>9450</v>
      </c>
      <c r="BA33" s="195" t="s">
        <v>881</v>
      </c>
      <c r="BB33" s="3" t="s">
        <v>258</v>
      </c>
      <c r="BC33" s="255" t="s">
        <v>313</v>
      </c>
      <c r="BD33" s="203" t="s">
        <v>260</v>
      </c>
      <c r="BE33" s="244">
        <v>1136656.806</v>
      </c>
    </row>
    <row r="34" spans="1:57" s="188" customFormat="1" ht="33" customHeight="1">
      <c r="A34" s="3">
        <v>27</v>
      </c>
      <c r="B34" s="2" t="s">
        <v>316</v>
      </c>
      <c r="C34" s="2" t="s">
        <v>110</v>
      </c>
      <c r="D34" s="230" t="s">
        <v>859</v>
      </c>
      <c r="E34" s="19">
        <v>213.82</v>
      </c>
      <c r="F34" s="19">
        <v>8370</v>
      </c>
      <c r="G34" s="205">
        <f t="shared" si="5"/>
        <v>178.97</v>
      </c>
      <c r="H34" s="205">
        <v>104.99</v>
      </c>
      <c r="I34" s="205">
        <f t="shared" si="6"/>
        <v>73.98</v>
      </c>
      <c r="J34" s="218">
        <v>8370</v>
      </c>
      <c r="K34" s="197">
        <v>4210</v>
      </c>
      <c r="L34" s="197">
        <f t="shared" si="0"/>
        <v>90.02</v>
      </c>
      <c r="M34" s="238" t="s">
        <v>206</v>
      </c>
      <c r="N34" s="245" t="s">
        <v>317</v>
      </c>
      <c r="O34" s="254">
        <v>5791.05</v>
      </c>
      <c r="P34" s="58">
        <v>205.34</v>
      </c>
      <c r="Q34" s="246">
        <v>1238243</v>
      </c>
      <c r="R34" s="199">
        <v>41948</v>
      </c>
      <c r="S34" s="199">
        <v>42004</v>
      </c>
      <c r="T34" s="200">
        <v>0.0001</v>
      </c>
      <c r="U34" s="200">
        <v>0.001</v>
      </c>
      <c r="V34" s="231" t="s">
        <v>202</v>
      </c>
      <c r="W34" s="199">
        <v>41948</v>
      </c>
      <c r="X34" s="247">
        <v>500000</v>
      </c>
      <c r="Y34" s="199">
        <v>42004</v>
      </c>
      <c r="Z34" s="247">
        <v>738243</v>
      </c>
      <c r="AA34" s="199"/>
      <c r="AB34" s="247"/>
      <c r="AC34" s="251"/>
      <c r="AD34" s="250"/>
      <c r="AE34" s="251"/>
      <c r="AF34" s="250"/>
      <c r="AG34" s="200">
        <v>0.0001</v>
      </c>
      <c r="AH34" s="200">
        <v>0.01</v>
      </c>
      <c r="AI34" s="3" t="s">
        <v>219</v>
      </c>
      <c r="AJ34" s="218">
        <v>500000</v>
      </c>
      <c r="AK34" s="199">
        <v>41948</v>
      </c>
      <c r="AL34" s="3" t="s">
        <v>256</v>
      </c>
      <c r="AM34" s="2">
        <v>13500378777</v>
      </c>
      <c r="AN34" s="221">
        <v>554</v>
      </c>
      <c r="AO34" s="218">
        <f t="shared" si="7"/>
        <v>27700</v>
      </c>
      <c r="AP34" s="218">
        <f t="shared" si="2"/>
        <v>500</v>
      </c>
      <c r="AQ34" s="227">
        <v>610</v>
      </c>
      <c r="AR34" s="218">
        <v>51390.41</v>
      </c>
      <c r="AS34" s="203" t="s">
        <v>257</v>
      </c>
      <c r="AT34" s="218">
        <f t="shared" si="8"/>
        <v>51890.41</v>
      </c>
      <c r="AU34" s="3" t="s">
        <v>258</v>
      </c>
      <c r="AV34" s="255" t="s">
        <v>313</v>
      </c>
      <c r="AW34" s="218">
        <v>12382.43</v>
      </c>
      <c r="AX34" s="244">
        <v>656314.8665</v>
      </c>
      <c r="AY34" s="227" t="s">
        <v>318</v>
      </c>
      <c r="AZ34" s="218">
        <v>40898.66</v>
      </c>
      <c r="BA34" s="195" t="s">
        <v>881</v>
      </c>
      <c r="BB34" s="3" t="s">
        <v>258</v>
      </c>
      <c r="BC34" s="255" t="s">
        <v>313</v>
      </c>
      <c r="BD34" s="203" t="s">
        <v>260</v>
      </c>
      <c r="BE34" s="244">
        <v>656314.8665</v>
      </c>
    </row>
    <row r="35" spans="1:57" s="188" customFormat="1" ht="33" customHeight="1">
      <c r="A35" s="3">
        <v>28</v>
      </c>
      <c r="B35" s="2" t="s">
        <v>319</v>
      </c>
      <c r="C35" s="2" t="s">
        <v>110</v>
      </c>
      <c r="D35" s="230" t="s">
        <v>859</v>
      </c>
      <c r="E35" s="19">
        <v>213.82</v>
      </c>
      <c r="F35" s="19">
        <v>8370</v>
      </c>
      <c r="G35" s="205">
        <f t="shared" si="5"/>
        <v>178.97</v>
      </c>
      <c r="H35" s="205">
        <v>104.99</v>
      </c>
      <c r="I35" s="205">
        <f t="shared" si="6"/>
        <v>73.98</v>
      </c>
      <c r="J35" s="218">
        <v>8370</v>
      </c>
      <c r="K35" s="197">
        <v>4210</v>
      </c>
      <c r="L35" s="197">
        <f t="shared" si="0"/>
        <v>90.02</v>
      </c>
      <c r="M35" s="238" t="s">
        <v>201</v>
      </c>
      <c r="N35" s="245" t="s">
        <v>320</v>
      </c>
      <c r="O35" s="254">
        <v>6206.32</v>
      </c>
      <c r="P35" s="58">
        <v>205.34</v>
      </c>
      <c r="Q35" s="246">
        <v>1327036</v>
      </c>
      <c r="R35" s="199">
        <v>41879</v>
      </c>
      <c r="S35" s="199">
        <v>42004</v>
      </c>
      <c r="T35" s="200">
        <v>0.0001</v>
      </c>
      <c r="U35" s="200">
        <v>0.001</v>
      </c>
      <c r="V35" s="231" t="s">
        <v>202</v>
      </c>
      <c r="W35" s="199">
        <v>41879</v>
      </c>
      <c r="X35" s="247">
        <v>1327036</v>
      </c>
      <c r="Y35" s="199"/>
      <c r="Z35" s="247"/>
      <c r="AA35" s="199"/>
      <c r="AB35" s="247"/>
      <c r="AC35" s="251"/>
      <c r="AD35" s="250"/>
      <c r="AE35" s="251"/>
      <c r="AF35" s="250"/>
      <c r="AG35" s="200">
        <v>0.0001</v>
      </c>
      <c r="AH35" s="200">
        <v>0.001</v>
      </c>
      <c r="AI35" s="3" t="s">
        <v>219</v>
      </c>
      <c r="AJ35" s="218">
        <v>1327036</v>
      </c>
      <c r="AK35" s="199">
        <v>41879</v>
      </c>
      <c r="AL35" s="3" t="s">
        <v>321</v>
      </c>
      <c r="AM35" s="2">
        <v>13983110999</v>
      </c>
      <c r="AN35" s="221">
        <v>554</v>
      </c>
      <c r="AO35" s="218">
        <f t="shared" si="7"/>
        <v>73517.79</v>
      </c>
      <c r="AP35" s="218">
        <f t="shared" si="2"/>
        <v>1327.04</v>
      </c>
      <c r="AQ35" s="227">
        <v>679</v>
      </c>
      <c r="AR35" s="218">
        <v>151822.01</v>
      </c>
      <c r="AS35" s="203" t="s">
        <v>257</v>
      </c>
      <c r="AT35" s="218">
        <f t="shared" si="8"/>
        <v>153149.05000000002</v>
      </c>
      <c r="AU35" s="3" t="s">
        <v>258</v>
      </c>
      <c r="AV35" s="255" t="s">
        <v>313</v>
      </c>
      <c r="AW35" s="218">
        <v>1327.04</v>
      </c>
      <c r="AX35" s="244">
        <v>656314.8665</v>
      </c>
      <c r="AY35" s="227">
        <v>679</v>
      </c>
      <c r="AZ35" s="218"/>
      <c r="BA35" s="195" t="s">
        <v>881</v>
      </c>
      <c r="BB35" s="3" t="s">
        <v>258</v>
      </c>
      <c r="BC35" s="255" t="s">
        <v>313</v>
      </c>
      <c r="BD35" s="203" t="s">
        <v>260</v>
      </c>
      <c r="BE35" s="244">
        <v>656314.8665</v>
      </c>
    </row>
    <row r="36" spans="1:57" s="188" customFormat="1" ht="33" customHeight="1">
      <c r="A36" s="3">
        <v>29</v>
      </c>
      <c r="B36" s="2" t="s">
        <v>322</v>
      </c>
      <c r="C36" s="2" t="s">
        <v>110</v>
      </c>
      <c r="D36" s="230" t="s">
        <v>859</v>
      </c>
      <c r="E36" s="19">
        <v>213.82</v>
      </c>
      <c r="F36" s="19">
        <v>8370</v>
      </c>
      <c r="G36" s="205">
        <f t="shared" si="5"/>
        <v>178.97</v>
      </c>
      <c r="H36" s="205">
        <v>104.99</v>
      </c>
      <c r="I36" s="205">
        <f t="shared" si="6"/>
        <v>73.98</v>
      </c>
      <c r="J36" s="218">
        <v>8370</v>
      </c>
      <c r="K36" s="197">
        <v>4210</v>
      </c>
      <c r="L36" s="197">
        <f t="shared" si="0"/>
        <v>90.02</v>
      </c>
      <c r="M36" s="238" t="s">
        <v>201</v>
      </c>
      <c r="N36" s="245" t="s">
        <v>323</v>
      </c>
      <c r="O36" s="254">
        <v>6206.32</v>
      </c>
      <c r="P36" s="58">
        <v>205.34</v>
      </c>
      <c r="Q36" s="246">
        <v>1327036</v>
      </c>
      <c r="R36" s="199">
        <v>41879</v>
      </c>
      <c r="S36" s="199">
        <v>42004</v>
      </c>
      <c r="T36" s="200">
        <v>0.0001</v>
      </c>
      <c r="U36" s="200">
        <v>0.001</v>
      </c>
      <c r="V36" s="231" t="s">
        <v>202</v>
      </c>
      <c r="W36" s="199">
        <v>41879</v>
      </c>
      <c r="X36" s="247">
        <v>1327036</v>
      </c>
      <c r="Y36" s="199"/>
      <c r="Z36" s="247"/>
      <c r="AA36" s="199"/>
      <c r="AB36" s="247"/>
      <c r="AC36" s="251"/>
      <c r="AD36" s="250"/>
      <c r="AE36" s="251"/>
      <c r="AF36" s="250"/>
      <c r="AG36" s="200">
        <v>0.0001</v>
      </c>
      <c r="AH36" s="200">
        <v>0.001</v>
      </c>
      <c r="AI36" s="3" t="s">
        <v>203</v>
      </c>
      <c r="AJ36" s="218">
        <v>1327036</v>
      </c>
      <c r="AK36" s="199">
        <v>41879</v>
      </c>
      <c r="AL36" s="3" t="s">
        <v>324</v>
      </c>
      <c r="AM36" s="2">
        <v>13983110999</v>
      </c>
      <c r="AN36" s="221">
        <v>554</v>
      </c>
      <c r="AO36" s="218">
        <f t="shared" si="7"/>
        <v>73517.79</v>
      </c>
      <c r="AP36" s="218">
        <f t="shared" si="2"/>
        <v>1327.04</v>
      </c>
      <c r="AQ36" s="227">
        <v>679</v>
      </c>
      <c r="AR36" s="218">
        <v>151822.01</v>
      </c>
      <c r="AS36" s="203" t="s">
        <v>257</v>
      </c>
      <c r="AT36" s="218">
        <f t="shared" si="8"/>
        <v>153149.05000000002</v>
      </c>
      <c r="AU36" s="3" t="s">
        <v>258</v>
      </c>
      <c r="AV36" s="255" t="s">
        <v>313</v>
      </c>
      <c r="AW36" s="218">
        <v>1327.04</v>
      </c>
      <c r="AX36" s="244">
        <v>656314.8665</v>
      </c>
      <c r="AY36" s="227">
        <v>679</v>
      </c>
      <c r="AZ36" s="218"/>
      <c r="BA36" s="195" t="s">
        <v>881</v>
      </c>
      <c r="BB36" s="3" t="s">
        <v>258</v>
      </c>
      <c r="BC36" s="255" t="s">
        <v>313</v>
      </c>
      <c r="BD36" s="203" t="s">
        <v>260</v>
      </c>
      <c r="BE36" s="244">
        <v>656314.8665</v>
      </c>
    </row>
    <row r="37" spans="1:57" s="188" customFormat="1" ht="33" customHeight="1">
      <c r="A37" s="3">
        <v>30</v>
      </c>
      <c r="B37" s="2" t="s">
        <v>325</v>
      </c>
      <c r="C37" s="2" t="s">
        <v>110</v>
      </c>
      <c r="D37" s="230" t="s">
        <v>859</v>
      </c>
      <c r="E37" s="19">
        <v>213.82</v>
      </c>
      <c r="F37" s="19">
        <v>8370</v>
      </c>
      <c r="G37" s="205">
        <f t="shared" si="5"/>
        <v>178.97</v>
      </c>
      <c r="H37" s="205">
        <v>104.99</v>
      </c>
      <c r="I37" s="205">
        <f t="shared" si="6"/>
        <v>73.98</v>
      </c>
      <c r="J37" s="218">
        <v>8370</v>
      </c>
      <c r="K37" s="197">
        <v>4210</v>
      </c>
      <c r="L37" s="197">
        <f t="shared" si="0"/>
        <v>90.02</v>
      </c>
      <c r="M37" s="238" t="s">
        <v>206</v>
      </c>
      <c r="N37" s="245" t="s">
        <v>317</v>
      </c>
      <c r="O37" s="254">
        <v>5562.4</v>
      </c>
      <c r="P37" s="58">
        <v>205.34</v>
      </c>
      <c r="Q37" s="246">
        <v>1238243</v>
      </c>
      <c r="R37" s="199"/>
      <c r="S37" s="199">
        <v>41729</v>
      </c>
      <c r="T37" s="200">
        <v>0.0001</v>
      </c>
      <c r="U37" s="200">
        <v>0.001</v>
      </c>
      <c r="V37" s="231" t="s">
        <v>202</v>
      </c>
      <c r="W37" s="241"/>
      <c r="X37" s="242"/>
      <c r="Y37" s="199"/>
      <c r="Z37" s="247"/>
      <c r="AA37" s="199"/>
      <c r="AB37" s="247"/>
      <c r="AC37" s="199"/>
      <c r="AD37" s="242"/>
      <c r="AE37" s="199"/>
      <c r="AF37" s="242"/>
      <c r="AG37" s="200"/>
      <c r="AH37" s="200"/>
      <c r="AI37" s="3" t="s">
        <v>326</v>
      </c>
      <c r="AJ37" s="218">
        <v>500000</v>
      </c>
      <c r="AK37" s="199">
        <v>41948</v>
      </c>
      <c r="AL37" s="3" t="s">
        <v>256</v>
      </c>
      <c r="AM37" s="2">
        <v>13908303457</v>
      </c>
      <c r="AN37" s="221">
        <v>829</v>
      </c>
      <c r="AO37" s="218">
        <f t="shared" si="7"/>
        <v>41450</v>
      </c>
      <c r="AP37" s="218">
        <f t="shared" si="2"/>
        <v>500</v>
      </c>
      <c r="AQ37" s="227">
        <v>610</v>
      </c>
      <c r="AR37" s="218">
        <v>51390.41</v>
      </c>
      <c r="AS37" s="203" t="s">
        <v>257</v>
      </c>
      <c r="AT37" s="218">
        <f t="shared" si="8"/>
        <v>51890.41</v>
      </c>
      <c r="AU37" s="3" t="s">
        <v>258</v>
      </c>
      <c r="AV37" s="255" t="s">
        <v>313</v>
      </c>
      <c r="AW37" s="218">
        <v>0</v>
      </c>
      <c r="AX37" s="244">
        <v>656314.8665</v>
      </c>
      <c r="AY37" s="227"/>
      <c r="AZ37" s="218"/>
      <c r="BA37" s="195" t="s">
        <v>881</v>
      </c>
      <c r="BB37" s="3" t="s">
        <v>258</v>
      </c>
      <c r="BC37" s="255" t="s">
        <v>313</v>
      </c>
      <c r="BD37" s="203" t="s">
        <v>260</v>
      </c>
      <c r="BE37" s="244">
        <v>656314.8665</v>
      </c>
    </row>
    <row r="38" spans="1:57" s="188" customFormat="1" ht="33" customHeight="1">
      <c r="A38" s="3">
        <v>31</v>
      </c>
      <c r="B38" s="2" t="s">
        <v>327</v>
      </c>
      <c r="C38" s="2" t="s">
        <v>110</v>
      </c>
      <c r="D38" s="230" t="s">
        <v>859</v>
      </c>
      <c r="E38" s="19">
        <v>213.82</v>
      </c>
      <c r="F38" s="19">
        <v>8370</v>
      </c>
      <c r="G38" s="205">
        <f t="shared" si="5"/>
        <v>178.97</v>
      </c>
      <c r="H38" s="205">
        <v>104.99</v>
      </c>
      <c r="I38" s="205">
        <f t="shared" si="6"/>
        <v>73.98</v>
      </c>
      <c r="J38" s="218">
        <v>8370</v>
      </c>
      <c r="K38" s="197">
        <v>4210</v>
      </c>
      <c r="L38" s="197">
        <f t="shared" si="0"/>
        <v>90.02</v>
      </c>
      <c r="M38" s="238" t="s">
        <v>208</v>
      </c>
      <c r="N38" s="245" t="s">
        <v>884</v>
      </c>
      <c r="O38" s="254">
        <v>7155.55</v>
      </c>
      <c r="P38" s="58">
        <v>205.34</v>
      </c>
      <c r="Q38" s="246">
        <v>1530000</v>
      </c>
      <c r="R38" s="199" t="s">
        <v>208</v>
      </c>
      <c r="S38" s="199">
        <v>42004</v>
      </c>
      <c r="T38" s="200">
        <v>0.0001</v>
      </c>
      <c r="U38" s="200">
        <v>0.001</v>
      </c>
      <c r="V38" s="231" t="s">
        <v>202</v>
      </c>
      <c r="W38" s="199" t="s">
        <v>328</v>
      </c>
      <c r="X38" s="247">
        <v>460000</v>
      </c>
      <c r="Y38" s="199"/>
      <c r="Z38" s="247"/>
      <c r="AA38" s="199"/>
      <c r="AB38" s="247"/>
      <c r="AC38" s="251"/>
      <c r="AD38" s="242"/>
      <c r="AE38" s="199"/>
      <c r="AF38" s="242"/>
      <c r="AG38" s="200">
        <v>0.0001</v>
      </c>
      <c r="AH38" s="200">
        <v>0.001</v>
      </c>
      <c r="AI38" s="3" t="s">
        <v>329</v>
      </c>
      <c r="AJ38" s="218">
        <v>460000</v>
      </c>
      <c r="AK38" s="203" t="s">
        <v>330</v>
      </c>
      <c r="AL38" s="203" t="s">
        <v>331</v>
      </c>
      <c r="AM38" s="2">
        <v>13609406618</v>
      </c>
      <c r="AN38" s="221">
        <v>554</v>
      </c>
      <c r="AO38" s="218">
        <f t="shared" si="7"/>
        <v>25484</v>
      </c>
      <c r="AP38" s="218">
        <f t="shared" si="2"/>
        <v>460</v>
      </c>
      <c r="AQ38" s="227" t="s">
        <v>588</v>
      </c>
      <c r="AR38" s="218">
        <v>58837.8</v>
      </c>
      <c r="AS38" s="203" t="s">
        <v>257</v>
      </c>
      <c r="AT38" s="218">
        <f t="shared" si="8"/>
        <v>59297.8</v>
      </c>
      <c r="AU38" s="3" t="s">
        <v>258</v>
      </c>
      <c r="AV38" s="255" t="s">
        <v>313</v>
      </c>
      <c r="AW38" s="218">
        <v>1530</v>
      </c>
      <c r="AX38" s="244">
        <v>656314.8665</v>
      </c>
      <c r="AY38" s="227"/>
      <c r="AZ38" s="218"/>
      <c r="BA38" s="195" t="s">
        <v>881</v>
      </c>
      <c r="BB38" s="3" t="s">
        <v>258</v>
      </c>
      <c r="BC38" s="255" t="s">
        <v>313</v>
      </c>
      <c r="BD38" s="203" t="s">
        <v>260</v>
      </c>
      <c r="BE38" s="244">
        <v>656314.8665</v>
      </c>
    </row>
    <row r="39" spans="1:57" s="188" customFormat="1" ht="33" customHeight="1">
      <c r="A39" s="3">
        <v>32</v>
      </c>
      <c r="B39" s="2" t="s">
        <v>332</v>
      </c>
      <c r="C39" s="2" t="s">
        <v>110</v>
      </c>
      <c r="D39" s="230" t="s">
        <v>859</v>
      </c>
      <c r="E39" s="19">
        <v>213.82</v>
      </c>
      <c r="F39" s="19">
        <v>8370</v>
      </c>
      <c r="G39" s="205">
        <f t="shared" si="5"/>
        <v>178.97</v>
      </c>
      <c r="H39" s="205">
        <v>104.99</v>
      </c>
      <c r="I39" s="205">
        <f t="shared" si="6"/>
        <v>73.98</v>
      </c>
      <c r="J39" s="218">
        <v>8370</v>
      </c>
      <c r="K39" s="197">
        <v>4210</v>
      </c>
      <c r="L39" s="197">
        <f t="shared" si="0"/>
        <v>90.02</v>
      </c>
      <c r="M39" s="238" t="s">
        <v>206</v>
      </c>
      <c r="N39" s="245" t="s">
        <v>333</v>
      </c>
      <c r="O39" s="254">
        <v>5731.55</v>
      </c>
      <c r="P39" s="58">
        <v>205.34</v>
      </c>
      <c r="Q39" s="246">
        <v>1225520</v>
      </c>
      <c r="R39" s="199">
        <v>41955</v>
      </c>
      <c r="S39" s="199">
        <v>42004</v>
      </c>
      <c r="T39" s="200">
        <v>0.0001</v>
      </c>
      <c r="U39" s="200">
        <v>0.001</v>
      </c>
      <c r="V39" s="231" t="s">
        <v>202</v>
      </c>
      <c r="W39" s="199">
        <v>41955</v>
      </c>
      <c r="X39" s="247">
        <v>330000</v>
      </c>
      <c r="Y39" s="199">
        <v>42277</v>
      </c>
      <c r="Z39" s="247">
        <v>400000</v>
      </c>
      <c r="AA39" s="199">
        <v>42368</v>
      </c>
      <c r="AB39" s="247">
        <v>495520</v>
      </c>
      <c r="AC39" s="251"/>
      <c r="AD39" s="242"/>
      <c r="AE39" s="199"/>
      <c r="AF39" s="242"/>
      <c r="AG39" s="200">
        <v>0.0001</v>
      </c>
      <c r="AH39" s="200">
        <v>0.01</v>
      </c>
      <c r="AI39" s="3" t="s">
        <v>219</v>
      </c>
      <c r="AJ39" s="218">
        <v>530000</v>
      </c>
      <c r="AK39" s="203" t="s">
        <v>334</v>
      </c>
      <c r="AL39" s="203" t="s">
        <v>335</v>
      </c>
      <c r="AM39" s="2">
        <v>13983375133</v>
      </c>
      <c r="AN39" s="221">
        <v>554</v>
      </c>
      <c r="AO39" s="218">
        <f t="shared" si="7"/>
        <v>29362</v>
      </c>
      <c r="AP39" s="218">
        <f t="shared" si="2"/>
        <v>530</v>
      </c>
      <c r="AQ39" s="227" t="s">
        <v>589</v>
      </c>
      <c r="AR39" s="218">
        <v>52871.46</v>
      </c>
      <c r="AS39" s="203" t="s">
        <v>257</v>
      </c>
      <c r="AT39" s="218">
        <f t="shared" si="8"/>
        <v>53401.46</v>
      </c>
      <c r="AU39" s="3" t="s">
        <v>258</v>
      </c>
      <c r="AV39" s="255" t="s">
        <v>313</v>
      </c>
      <c r="AW39" s="218">
        <v>12255.2</v>
      </c>
      <c r="AX39" s="244">
        <v>656314.8665</v>
      </c>
      <c r="AY39" s="227" t="s">
        <v>336</v>
      </c>
      <c r="AZ39" s="218">
        <v>15034.88</v>
      </c>
      <c r="BA39" s="195" t="s">
        <v>881</v>
      </c>
      <c r="BB39" s="3" t="s">
        <v>258</v>
      </c>
      <c r="BC39" s="255" t="s">
        <v>313</v>
      </c>
      <c r="BD39" s="203" t="s">
        <v>260</v>
      </c>
      <c r="BE39" s="244">
        <v>656314.8665</v>
      </c>
    </row>
    <row r="40" spans="1:57" s="188" customFormat="1" ht="33" customHeight="1">
      <c r="A40" s="3">
        <v>33</v>
      </c>
      <c r="B40" s="2" t="s">
        <v>337</v>
      </c>
      <c r="C40" s="2" t="s">
        <v>110</v>
      </c>
      <c r="D40" s="230" t="s">
        <v>859</v>
      </c>
      <c r="E40" s="19">
        <v>213.82</v>
      </c>
      <c r="F40" s="19">
        <v>8370</v>
      </c>
      <c r="G40" s="205">
        <f t="shared" si="5"/>
        <v>178.97</v>
      </c>
      <c r="H40" s="205">
        <v>104.99</v>
      </c>
      <c r="I40" s="205">
        <f t="shared" si="6"/>
        <v>73.98</v>
      </c>
      <c r="J40" s="218">
        <v>8370</v>
      </c>
      <c r="K40" s="197">
        <v>4210</v>
      </c>
      <c r="L40" s="197">
        <f t="shared" si="0"/>
        <v>90.02</v>
      </c>
      <c r="M40" s="238" t="s">
        <v>206</v>
      </c>
      <c r="N40" s="245" t="s">
        <v>885</v>
      </c>
      <c r="O40" s="254">
        <v>5559.85</v>
      </c>
      <c r="P40" s="58">
        <v>205.34</v>
      </c>
      <c r="Q40" s="246">
        <v>1188808</v>
      </c>
      <c r="R40" s="199">
        <v>41951</v>
      </c>
      <c r="S40" s="199">
        <v>42004</v>
      </c>
      <c r="T40" s="200">
        <v>0.0001</v>
      </c>
      <c r="U40" s="200">
        <v>0.001</v>
      </c>
      <c r="V40" s="231" t="s">
        <v>202</v>
      </c>
      <c r="W40" s="199">
        <v>41951</v>
      </c>
      <c r="X40" s="247">
        <v>1000000</v>
      </c>
      <c r="Y40" s="199">
        <v>42735</v>
      </c>
      <c r="Z40" s="247">
        <v>188808</v>
      </c>
      <c r="AA40" s="199"/>
      <c r="AB40" s="247"/>
      <c r="AC40" s="251"/>
      <c r="AD40" s="242"/>
      <c r="AE40" s="199"/>
      <c r="AF40" s="242"/>
      <c r="AG40" s="200">
        <v>0.0001</v>
      </c>
      <c r="AH40" s="200">
        <v>0.01</v>
      </c>
      <c r="AI40" s="3" t="s">
        <v>219</v>
      </c>
      <c r="AJ40" s="218">
        <v>1000000</v>
      </c>
      <c r="AK40" s="203" t="s">
        <v>338</v>
      </c>
      <c r="AL40" s="203" t="s">
        <v>339</v>
      </c>
      <c r="AM40" s="2" t="s">
        <v>340</v>
      </c>
      <c r="AN40" s="221">
        <v>554</v>
      </c>
      <c r="AO40" s="218">
        <f t="shared" si="7"/>
        <v>55400</v>
      </c>
      <c r="AP40" s="218">
        <f t="shared" si="2"/>
        <v>1000</v>
      </c>
      <c r="AQ40" s="227">
        <v>607</v>
      </c>
      <c r="AR40" s="218">
        <v>102275.35</v>
      </c>
      <c r="AS40" s="203" t="s">
        <v>257</v>
      </c>
      <c r="AT40" s="218">
        <f t="shared" si="8"/>
        <v>103275.35</v>
      </c>
      <c r="AU40" s="3" t="s">
        <v>258</v>
      </c>
      <c r="AV40" s="255" t="s">
        <v>313</v>
      </c>
      <c r="AW40" s="218">
        <v>11888.08</v>
      </c>
      <c r="AX40" s="244">
        <v>656314.8665</v>
      </c>
      <c r="AY40" s="227">
        <v>607</v>
      </c>
      <c r="AZ40" s="218"/>
      <c r="BA40" s="195" t="s">
        <v>881</v>
      </c>
      <c r="BB40" s="3" t="s">
        <v>258</v>
      </c>
      <c r="BC40" s="255" t="s">
        <v>313</v>
      </c>
      <c r="BD40" s="203" t="s">
        <v>260</v>
      </c>
      <c r="BE40" s="244">
        <v>656314.8665</v>
      </c>
    </row>
    <row r="41" spans="1:57" s="188" customFormat="1" ht="33" customHeight="1">
      <c r="A41" s="3">
        <v>34</v>
      </c>
      <c r="B41" s="2" t="s">
        <v>341</v>
      </c>
      <c r="C41" s="2" t="s">
        <v>110</v>
      </c>
      <c r="D41" s="230" t="s">
        <v>859</v>
      </c>
      <c r="E41" s="19">
        <v>583.67</v>
      </c>
      <c r="F41" s="19">
        <v>10270</v>
      </c>
      <c r="G41" s="205">
        <f t="shared" si="5"/>
        <v>599.43</v>
      </c>
      <c r="H41" s="205">
        <v>286.58</v>
      </c>
      <c r="I41" s="205">
        <f t="shared" si="6"/>
        <v>312.84999999999997</v>
      </c>
      <c r="J41" s="218">
        <v>10270</v>
      </c>
      <c r="K41" s="197">
        <v>5530</v>
      </c>
      <c r="L41" s="197">
        <f t="shared" si="0"/>
        <v>322.77</v>
      </c>
      <c r="M41" s="238" t="s">
        <v>201</v>
      </c>
      <c r="N41" s="245" t="s">
        <v>342</v>
      </c>
      <c r="O41" s="257">
        <v>11531.7</v>
      </c>
      <c r="P41" s="58">
        <v>583.67</v>
      </c>
      <c r="Q41" s="246">
        <v>6730707</v>
      </c>
      <c r="R41" s="214">
        <v>41814</v>
      </c>
      <c r="S41" s="214">
        <v>41912</v>
      </c>
      <c r="T41" s="200">
        <v>0.0001</v>
      </c>
      <c r="U41" s="200">
        <v>0.001</v>
      </c>
      <c r="V41" s="231" t="s">
        <v>202</v>
      </c>
      <c r="W41" s="199">
        <v>41850</v>
      </c>
      <c r="X41" s="247">
        <v>1690707</v>
      </c>
      <c r="Y41" s="199">
        <v>41912</v>
      </c>
      <c r="Z41" s="247">
        <v>1680000</v>
      </c>
      <c r="AA41" s="199">
        <v>41973</v>
      </c>
      <c r="AB41" s="247">
        <v>1680000</v>
      </c>
      <c r="AC41" s="251"/>
      <c r="AD41" s="242"/>
      <c r="AE41" s="199"/>
      <c r="AF41" s="242"/>
      <c r="AG41" s="200">
        <v>0.0001</v>
      </c>
      <c r="AH41" s="200">
        <v>0.001</v>
      </c>
      <c r="AI41" s="3" t="s">
        <v>219</v>
      </c>
      <c r="AJ41" s="218">
        <v>2530707</v>
      </c>
      <c r="AK41" s="203" t="s">
        <v>343</v>
      </c>
      <c r="AL41" s="203" t="s">
        <v>344</v>
      </c>
      <c r="AM41" s="2">
        <v>13629796911</v>
      </c>
      <c r="AN41" s="221">
        <v>646</v>
      </c>
      <c r="AO41" s="218">
        <f t="shared" si="7"/>
        <v>163483.67</v>
      </c>
      <c r="AP41" s="218">
        <f t="shared" si="2"/>
        <v>2530.71</v>
      </c>
      <c r="AQ41" s="227" t="s">
        <v>345</v>
      </c>
      <c r="AR41" s="218">
        <v>302951.7</v>
      </c>
      <c r="AS41" s="203" t="s">
        <v>257</v>
      </c>
      <c r="AT41" s="218">
        <f t="shared" si="8"/>
        <v>305482.41000000003</v>
      </c>
      <c r="AU41" s="3" t="s">
        <v>346</v>
      </c>
      <c r="AV41" s="255" t="s">
        <v>347</v>
      </c>
      <c r="AW41" s="218">
        <v>6730.71</v>
      </c>
      <c r="AX41" s="244">
        <v>2444185.434</v>
      </c>
      <c r="AY41" s="227" t="s">
        <v>348</v>
      </c>
      <c r="AZ41" s="218">
        <v>152544</v>
      </c>
      <c r="BA41" s="195" t="s">
        <v>881</v>
      </c>
      <c r="BB41" s="3" t="s">
        <v>346</v>
      </c>
      <c r="BC41" s="255" t="s">
        <v>347</v>
      </c>
      <c r="BD41" s="203" t="s">
        <v>260</v>
      </c>
      <c r="BE41" s="244">
        <v>2444185.434</v>
      </c>
    </row>
    <row r="42" spans="1:57" s="188" customFormat="1" ht="33" customHeight="1">
      <c r="A42" s="3">
        <v>35</v>
      </c>
      <c r="B42" s="2" t="s">
        <v>349</v>
      </c>
      <c r="C42" s="2" t="s">
        <v>110</v>
      </c>
      <c r="D42" s="230" t="s">
        <v>859</v>
      </c>
      <c r="E42" s="258">
        <v>250.62</v>
      </c>
      <c r="F42" s="258">
        <v>8370</v>
      </c>
      <c r="G42" s="205">
        <f t="shared" si="5"/>
        <v>209.77</v>
      </c>
      <c r="H42" s="205">
        <v>123.05</v>
      </c>
      <c r="I42" s="205">
        <f t="shared" si="6"/>
        <v>86.72000000000001</v>
      </c>
      <c r="J42" s="218">
        <v>8370</v>
      </c>
      <c r="K42" s="197">
        <v>4210</v>
      </c>
      <c r="L42" s="197">
        <f t="shared" si="0"/>
        <v>105.51</v>
      </c>
      <c r="M42" s="238" t="s">
        <v>201</v>
      </c>
      <c r="N42" s="245" t="s">
        <v>350</v>
      </c>
      <c r="O42" s="257">
        <v>4406.12</v>
      </c>
      <c r="P42" s="58">
        <v>241.25</v>
      </c>
      <c r="Q42" s="246">
        <v>1104261</v>
      </c>
      <c r="R42" s="214">
        <v>41938</v>
      </c>
      <c r="S42" s="199">
        <v>42004</v>
      </c>
      <c r="T42" s="200">
        <v>0.0001</v>
      </c>
      <c r="U42" s="200">
        <v>0.001</v>
      </c>
      <c r="V42" s="231" t="s">
        <v>202</v>
      </c>
      <c r="W42" s="199">
        <v>41938</v>
      </c>
      <c r="X42" s="247">
        <v>1104261</v>
      </c>
      <c r="Y42" s="199"/>
      <c r="Z42" s="247"/>
      <c r="AA42" s="199"/>
      <c r="AB42" s="247"/>
      <c r="AC42" s="251"/>
      <c r="AD42" s="242"/>
      <c r="AE42" s="199"/>
      <c r="AF42" s="242"/>
      <c r="AG42" s="200">
        <v>0.0001</v>
      </c>
      <c r="AH42" s="200">
        <v>0.001</v>
      </c>
      <c r="AI42" s="3" t="s">
        <v>203</v>
      </c>
      <c r="AJ42" s="218">
        <v>1104261</v>
      </c>
      <c r="AK42" s="199">
        <v>41891</v>
      </c>
      <c r="AL42" s="3" t="s">
        <v>351</v>
      </c>
      <c r="AM42" s="2">
        <v>13883052229</v>
      </c>
      <c r="AN42" s="221">
        <v>554</v>
      </c>
      <c r="AO42" s="218">
        <f t="shared" si="7"/>
        <v>61176.06</v>
      </c>
      <c r="AP42" s="218">
        <f t="shared" si="2"/>
        <v>1104.26</v>
      </c>
      <c r="AQ42" s="227">
        <v>667</v>
      </c>
      <c r="AR42" s="218">
        <v>124102.3</v>
      </c>
      <c r="AS42" s="203" t="s">
        <v>257</v>
      </c>
      <c r="AT42" s="218">
        <f t="shared" si="8"/>
        <v>125206.56</v>
      </c>
      <c r="AU42" s="3" t="s">
        <v>346</v>
      </c>
      <c r="AV42" s="255" t="s">
        <v>347</v>
      </c>
      <c r="AW42" s="218">
        <v>1104.26</v>
      </c>
      <c r="AX42" s="244">
        <v>1049500.151</v>
      </c>
      <c r="AY42" s="227">
        <v>620</v>
      </c>
      <c r="AZ42" s="218"/>
      <c r="BA42" s="195" t="s">
        <v>881</v>
      </c>
      <c r="BB42" s="3" t="s">
        <v>346</v>
      </c>
      <c r="BC42" s="255" t="s">
        <v>347</v>
      </c>
      <c r="BD42" s="203" t="s">
        <v>260</v>
      </c>
      <c r="BE42" s="244">
        <v>1049500.151</v>
      </c>
    </row>
    <row r="43" spans="1:57" s="188" customFormat="1" ht="33" customHeight="1">
      <c r="A43" s="3">
        <v>36</v>
      </c>
      <c r="B43" s="2" t="s">
        <v>352</v>
      </c>
      <c r="C43" s="2" t="s">
        <v>110</v>
      </c>
      <c r="D43" s="230" t="s">
        <v>859</v>
      </c>
      <c r="E43" s="19">
        <v>213.59</v>
      </c>
      <c r="F43" s="19">
        <v>8370</v>
      </c>
      <c r="G43" s="205">
        <f t="shared" si="5"/>
        <v>178.77</v>
      </c>
      <c r="H43" s="205">
        <v>104.87</v>
      </c>
      <c r="I43" s="205">
        <f t="shared" si="6"/>
        <v>73.9</v>
      </c>
      <c r="J43" s="218">
        <v>8370</v>
      </c>
      <c r="K43" s="197">
        <v>4210</v>
      </c>
      <c r="L43" s="197">
        <f t="shared" si="0"/>
        <v>89.92</v>
      </c>
      <c r="M43" s="238" t="s">
        <v>201</v>
      </c>
      <c r="N43" s="245" t="s">
        <v>353</v>
      </c>
      <c r="O43" s="257">
        <v>5568.27</v>
      </c>
      <c r="P43" s="58">
        <v>205.34</v>
      </c>
      <c r="Q43" s="246">
        <v>1189327</v>
      </c>
      <c r="R43" s="214">
        <v>41955</v>
      </c>
      <c r="S43" s="199">
        <v>42004</v>
      </c>
      <c r="T43" s="200">
        <v>0.0001</v>
      </c>
      <c r="U43" s="200">
        <v>0.001</v>
      </c>
      <c r="V43" s="231" t="s">
        <v>202</v>
      </c>
      <c r="W43" s="199">
        <v>41955</v>
      </c>
      <c r="X43" s="247">
        <v>357327</v>
      </c>
      <c r="Y43" s="199"/>
      <c r="Z43" s="247"/>
      <c r="AA43" s="199"/>
      <c r="AB43" s="247"/>
      <c r="AC43" s="251"/>
      <c r="AD43" s="3"/>
      <c r="AE43" s="199"/>
      <c r="AF43" s="3"/>
      <c r="AG43" s="200">
        <v>0.0001</v>
      </c>
      <c r="AH43" s="200">
        <v>0.001</v>
      </c>
      <c r="AI43" s="3" t="s">
        <v>354</v>
      </c>
      <c r="AJ43" s="218">
        <v>89333</v>
      </c>
      <c r="AK43" s="203" t="s">
        <v>355</v>
      </c>
      <c r="AL43" s="3" t="s">
        <v>356</v>
      </c>
      <c r="AM43" s="2" t="s">
        <v>357</v>
      </c>
      <c r="AN43" s="221">
        <v>554</v>
      </c>
      <c r="AO43" s="218">
        <f t="shared" si="7"/>
        <v>4949.05</v>
      </c>
      <c r="AP43" s="218">
        <f t="shared" si="2"/>
        <v>89.33</v>
      </c>
      <c r="AQ43" s="227" t="s">
        <v>590</v>
      </c>
      <c r="AR43" s="218">
        <v>9335.72</v>
      </c>
      <c r="AS43" s="203" t="s">
        <v>257</v>
      </c>
      <c r="AT43" s="218">
        <f t="shared" si="8"/>
        <v>9425.05</v>
      </c>
      <c r="AU43" s="3" t="s">
        <v>346</v>
      </c>
      <c r="AV43" s="255" t="s">
        <v>347</v>
      </c>
      <c r="AW43" s="218">
        <v>1189.33</v>
      </c>
      <c r="AX43" s="244">
        <v>894432.7562</v>
      </c>
      <c r="AY43" s="227">
        <v>603</v>
      </c>
      <c r="AZ43" s="218"/>
      <c r="BA43" s="195" t="s">
        <v>881</v>
      </c>
      <c r="BB43" s="3" t="s">
        <v>346</v>
      </c>
      <c r="BC43" s="255" t="s">
        <v>347</v>
      </c>
      <c r="BD43" s="203" t="s">
        <v>260</v>
      </c>
      <c r="BE43" s="244">
        <v>894432.7562</v>
      </c>
    </row>
    <row r="44" spans="1:57" s="188" customFormat="1" ht="33" customHeight="1">
      <c r="A44" s="3">
        <v>37</v>
      </c>
      <c r="B44" s="2" t="s">
        <v>358</v>
      </c>
      <c r="C44" s="2" t="s">
        <v>110</v>
      </c>
      <c r="D44" s="230" t="s">
        <v>859</v>
      </c>
      <c r="E44" s="19">
        <v>213.59</v>
      </c>
      <c r="F44" s="19">
        <v>8370</v>
      </c>
      <c r="G44" s="205">
        <f t="shared" si="5"/>
        <v>178.77</v>
      </c>
      <c r="H44" s="205">
        <v>104.87</v>
      </c>
      <c r="I44" s="205">
        <f t="shared" si="6"/>
        <v>73.9</v>
      </c>
      <c r="J44" s="218">
        <v>8370</v>
      </c>
      <c r="K44" s="197">
        <v>4210</v>
      </c>
      <c r="L44" s="197">
        <f t="shared" si="0"/>
        <v>89.92</v>
      </c>
      <c r="M44" s="238" t="s">
        <v>201</v>
      </c>
      <c r="N44" s="245" t="s">
        <v>886</v>
      </c>
      <c r="O44" s="257">
        <v>5510</v>
      </c>
      <c r="P44" s="58">
        <v>205.34</v>
      </c>
      <c r="Q44" s="246">
        <v>1176878</v>
      </c>
      <c r="R44" s="214">
        <v>41941</v>
      </c>
      <c r="S44" s="199">
        <v>42004</v>
      </c>
      <c r="T44" s="200">
        <v>0.0001</v>
      </c>
      <c r="U44" s="200">
        <v>0.001</v>
      </c>
      <c r="V44" s="231" t="s">
        <v>202</v>
      </c>
      <c r="W44" s="199">
        <v>41941</v>
      </c>
      <c r="X44" s="247">
        <v>88470</v>
      </c>
      <c r="Y44" s="199"/>
      <c r="Z44" s="247"/>
      <c r="AA44" s="199"/>
      <c r="AB44" s="250"/>
      <c r="AC44" s="251"/>
      <c r="AD44" s="3"/>
      <c r="AE44" s="199"/>
      <c r="AF44" s="3"/>
      <c r="AG44" s="200">
        <v>0.0001</v>
      </c>
      <c r="AH44" s="200">
        <v>0.001</v>
      </c>
      <c r="AI44" s="3" t="s">
        <v>359</v>
      </c>
      <c r="AJ44" s="218">
        <v>88470</v>
      </c>
      <c r="AK44" s="199">
        <v>41942</v>
      </c>
      <c r="AL44" s="3" t="s">
        <v>360</v>
      </c>
      <c r="AM44" s="2">
        <v>15823916318</v>
      </c>
      <c r="AN44" s="221">
        <v>554</v>
      </c>
      <c r="AO44" s="218">
        <f t="shared" si="7"/>
        <v>4901.24</v>
      </c>
      <c r="AP44" s="218">
        <f t="shared" si="2"/>
        <v>88.47</v>
      </c>
      <c r="AQ44" s="227">
        <v>616</v>
      </c>
      <c r="AR44" s="218">
        <v>9182.46</v>
      </c>
      <c r="AS44" s="203" t="s">
        <v>257</v>
      </c>
      <c r="AT44" s="218">
        <f t="shared" si="8"/>
        <v>9270.929999999998</v>
      </c>
      <c r="AU44" s="3" t="s">
        <v>346</v>
      </c>
      <c r="AV44" s="255" t="s">
        <v>347</v>
      </c>
      <c r="AW44" s="218">
        <v>1176.88</v>
      </c>
      <c r="AX44" s="244">
        <v>894432.7562</v>
      </c>
      <c r="AY44" s="227">
        <v>617</v>
      </c>
      <c r="AZ44" s="218"/>
      <c r="BA44" s="195" t="s">
        <v>881</v>
      </c>
      <c r="BB44" s="3" t="s">
        <v>346</v>
      </c>
      <c r="BC44" s="255" t="s">
        <v>347</v>
      </c>
      <c r="BD44" s="203" t="s">
        <v>260</v>
      </c>
      <c r="BE44" s="244">
        <v>894432.7562</v>
      </c>
    </row>
    <row r="45" spans="1:57" s="188" customFormat="1" ht="33" customHeight="1">
      <c r="A45" s="3">
        <v>38</v>
      </c>
      <c r="B45" s="2" t="s">
        <v>361</v>
      </c>
      <c r="C45" s="2" t="s">
        <v>110</v>
      </c>
      <c r="D45" s="230" t="s">
        <v>859</v>
      </c>
      <c r="E45" s="258">
        <v>214.36</v>
      </c>
      <c r="F45" s="258">
        <v>8370</v>
      </c>
      <c r="G45" s="205">
        <f t="shared" si="5"/>
        <v>179.42</v>
      </c>
      <c r="H45" s="205">
        <v>105.25</v>
      </c>
      <c r="I45" s="205">
        <f t="shared" si="6"/>
        <v>74.16999999999999</v>
      </c>
      <c r="J45" s="218">
        <v>8370</v>
      </c>
      <c r="K45" s="197">
        <v>4210</v>
      </c>
      <c r="L45" s="197">
        <f t="shared" si="0"/>
        <v>90.25</v>
      </c>
      <c r="M45" s="238" t="s">
        <v>201</v>
      </c>
      <c r="N45" s="245" t="s">
        <v>362</v>
      </c>
      <c r="O45" s="257">
        <v>6603</v>
      </c>
      <c r="P45" s="58">
        <v>205.34</v>
      </c>
      <c r="Q45" s="246">
        <v>1231415</v>
      </c>
      <c r="R45" s="214">
        <v>41891</v>
      </c>
      <c r="S45" s="199">
        <v>42004</v>
      </c>
      <c r="T45" s="200">
        <v>0.0001</v>
      </c>
      <c r="U45" s="200">
        <v>0.001</v>
      </c>
      <c r="V45" s="231" t="s">
        <v>202</v>
      </c>
      <c r="W45" s="199">
        <v>41891</v>
      </c>
      <c r="X45" s="247">
        <v>0</v>
      </c>
      <c r="Y45" s="199"/>
      <c r="Z45" s="247"/>
      <c r="AA45" s="199"/>
      <c r="AB45" s="250"/>
      <c r="AC45" s="251"/>
      <c r="AD45" s="3"/>
      <c r="AE45" s="199"/>
      <c r="AF45" s="3"/>
      <c r="AG45" s="200">
        <v>0.0001</v>
      </c>
      <c r="AH45" s="200">
        <v>0.001</v>
      </c>
      <c r="AI45" s="195" t="s">
        <v>363</v>
      </c>
      <c r="AJ45" s="246">
        <v>0</v>
      </c>
      <c r="AK45" s="199">
        <v>41891</v>
      </c>
      <c r="AL45" s="195" t="s">
        <v>364</v>
      </c>
      <c r="AM45" s="2">
        <v>13637873388</v>
      </c>
      <c r="AN45" s="221">
        <v>554</v>
      </c>
      <c r="AO45" s="218">
        <f t="shared" si="7"/>
        <v>0</v>
      </c>
      <c r="AP45" s="218">
        <f t="shared" si="2"/>
        <v>0</v>
      </c>
      <c r="AQ45" s="227">
        <v>667</v>
      </c>
      <c r="AR45" s="218">
        <v>0</v>
      </c>
      <c r="AS45" s="203" t="s">
        <v>257</v>
      </c>
      <c r="AT45" s="218">
        <f t="shared" si="8"/>
        <v>0</v>
      </c>
      <c r="AU45" s="3" t="s">
        <v>346</v>
      </c>
      <c r="AV45" s="255" t="s">
        <v>347</v>
      </c>
      <c r="AW45" s="218">
        <v>1231.42</v>
      </c>
      <c r="AX45" s="244">
        <v>897657.22</v>
      </c>
      <c r="AY45" s="227">
        <v>667</v>
      </c>
      <c r="AZ45" s="218"/>
      <c r="BA45" s="195" t="s">
        <v>881</v>
      </c>
      <c r="BB45" s="3" t="s">
        <v>346</v>
      </c>
      <c r="BC45" s="255" t="s">
        <v>347</v>
      </c>
      <c r="BD45" s="203" t="s">
        <v>260</v>
      </c>
      <c r="BE45" s="244">
        <v>897657.22</v>
      </c>
    </row>
    <row r="46" spans="1:57" s="188" customFormat="1" ht="33" customHeight="1">
      <c r="A46" s="3">
        <v>39</v>
      </c>
      <c r="B46" s="2" t="s">
        <v>365</v>
      </c>
      <c r="C46" s="2" t="s">
        <v>110</v>
      </c>
      <c r="D46" s="230" t="s">
        <v>859</v>
      </c>
      <c r="E46" s="258">
        <v>214.36</v>
      </c>
      <c r="F46" s="258">
        <v>8370</v>
      </c>
      <c r="G46" s="205">
        <f t="shared" si="5"/>
        <v>179.42</v>
      </c>
      <c r="H46" s="205">
        <v>105.25</v>
      </c>
      <c r="I46" s="205">
        <f t="shared" si="6"/>
        <v>74.16999999999999</v>
      </c>
      <c r="J46" s="218">
        <v>8370</v>
      </c>
      <c r="K46" s="197">
        <v>4210</v>
      </c>
      <c r="L46" s="197">
        <f t="shared" si="0"/>
        <v>90.25</v>
      </c>
      <c r="M46" s="238" t="s">
        <v>201</v>
      </c>
      <c r="N46" s="245" t="s">
        <v>362</v>
      </c>
      <c r="O46" s="257">
        <v>5802.9</v>
      </c>
      <c r="P46" s="58">
        <v>205.34</v>
      </c>
      <c r="Q46" s="246">
        <v>1243909</v>
      </c>
      <c r="R46" s="214">
        <v>41891</v>
      </c>
      <c r="S46" s="199">
        <v>42004</v>
      </c>
      <c r="T46" s="200">
        <v>0.0001</v>
      </c>
      <c r="U46" s="200">
        <v>0.001</v>
      </c>
      <c r="V46" s="231" t="s">
        <v>202</v>
      </c>
      <c r="W46" s="199">
        <v>41891</v>
      </c>
      <c r="X46" s="247">
        <v>0</v>
      </c>
      <c r="Y46" s="199"/>
      <c r="Z46" s="247"/>
      <c r="AA46" s="248"/>
      <c r="AB46" s="250"/>
      <c r="AC46" s="251"/>
      <c r="AD46" s="3"/>
      <c r="AE46" s="199"/>
      <c r="AF46" s="3"/>
      <c r="AG46" s="200">
        <v>0.0001</v>
      </c>
      <c r="AH46" s="200">
        <v>0.001</v>
      </c>
      <c r="AI46" s="195" t="s">
        <v>363</v>
      </c>
      <c r="AJ46" s="246">
        <v>0</v>
      </c>
      <c r="AK46" s="199">
        <v>41891</v>
      </c>
      <c r="AL46" s="195" t="s">
        <v>364</v>
      </c>
      <c r="AM46" s="2">
        <v>13637873388</v>
      </c>
      <c r="AN46" s="221">
        <v>554</v>
      </c>
      <c r="AO46" s="218">
        <f t="shared" si="7"/>
        <v>0</v>
      </c>
      <c r="AP46" s="218">
        <f t="shared" si="2"/>
        <v>0</v>
      </c>
      <c r="AQ46" s="227">
        <v>667</v>
      </c>
      <c r="AR46" s="218">
        <v>0</v>
      </c>
      <c r="AS46" s="203" t="s">
        <v>257</v>
      </c>
      <c r="AT46" s="218">
        <f t="shared" si="8"/>
        <v>0</v>
      </c>
      <c r="AU46" s="3" t="s">
        <v>346</v>
      </c>
      <c r="AV46" s="255" t="s">
        <v>347</v>
      </c>
      <c r="AW46" s="218">
        <v>1243.91</v>
      </c>
      <c r="AX46" s="244">
        <v>897657.22</v>
      </c>
      <c r="AY46" s="227">
        <v>667</v>
      </c>
      <c r="AZ46" s="218"/>
      <c r="BA46" s="195" t="s">
        <v>881</v>
      </c>
      <c r="BB46" s="3" t="s">
        <v>346</v>
      </c>
      <c r="BC46" s="255" t="s">
        <v>347</v>
      </c>
      <c r="BD46" s="203" t="s">
        <v>260</v>
      </c>
      <c r="BE46" s="244">
        <v>897657.22</v>
      </c>
    </row>
    <row r="47" spans="1:57" s="188" customFormat="1" ht="33" customHeight="1">
      <c r="A47" s="3">
        <v>40</v>
      </c>
      <c r="B47" s="2" t="s">
        <v>366</v>
      </c>
      <c r="C47" s="2" t="s">
        <v>110</v>
      </c>
      <c r="D47" s="230" t="s">
        <v>859</v>
      </c>
      <c r="E47" s="258">
        <v>214.36</v>
      </c>
      <c r="F47" s="258">
        <v>8370</v>
      </c>
      <c r="G47" s="205">
        <f t="shared" si="5"/>
        <v>179.42</v>
      </c>
      <c r="H47" s="205">
        <v>105.25</v>
      </c>
      <c r="I47" s="205">
        <f t="shared" si="6"/>
        <v>74.16999999999999</v>
      </c>
      <c r="J47" s="218">
        <v>8370</v>
      </c>
      <c r="K47" s="197">
        <v>4210</v>
      </c>
      <c r="L47" s="197">
        <f t="shared" si="0"/>
        <v>90.25</v>
      </c>
      <c r="M47" s="238" t="s">
        <v>201</v>
      </c>
      <c r="N47" s="245" t="s">
        <v>887</v>
      </c>
      <c r="O47" s="254">
        <v>5936.29</v>
      </c>
      <c r="P47" s="58">
        <v>205.34</v>
      </c>
      <c r="Q47" s="246">
        <v>1272505</v>
      </c>
      <c r="R47" s="199">
        <v>41881</v>
      </c>
      <c r="S47" s="199">
        <v>42004</v>
      </c>
      <c r="T47" s="200">
        <v>0.0001</v>
      </c>
      <c r="U47" s="200">
        <v>0.001</v>
      </c>
      <c r="V47" s="231" t="s">
        <v>202</v>
      </c>
      <c r="W47" s="199">
        <v>41881</v>
      </c>
      <c r="X47" s="247">
        <v>95626</v>
      </c>
      <c r="Y47" s="199"/>
      <c r="Z47" s="247"/>
      <c r="AA47" s="248"/>
      <c r="AB47" s="250"/>
      <c r="AC47" s="251"/>
      <c r="AD47" s="3"/>
      <c r="AE47" s="199"/>
      <c r="AF47" s="3"/>
      <c r="AG47" s="200">
        <v>0.0001</v>
      </c>
      <c r="AH47" s="200">
        <v>0.001</v>
      </c>
      <c r="AI47" s="3" t="s">
        <v>367</v>
      </c>
      <c r="AJ47" s="218">
        <v>95626</v>
      </c>
      <c r="AK47" s="199">
        <v>41939</v>
      </c>
      <c r="AL47" s="3" t="s">
        <v>360</v>
      </c>
      <c r="AM47" s="2">
        <v>15823916318</v>
      </c>
      <c r="AN47" s="221">
        <v>554</v>
      </c>
      <c r="AO47" s="218">
        <f t="shared" si="7"/>
        <v>5297.68</v>
      </c>
      <c r="AP47" s="218">
        <f t="shared" si="2"/>
        <v>95.63</v>
      </c>
      <c r="AQ47" s="227">
        <v>619</v>
      </c>
      <c r="AR47" s="218">
        <v>4160.86</v>
      </c>
      <c r="AS47" s="203" t="s">
        <v>257</v>
      </c>
      <c r="AT47" s="218">
        <f t="shared" si="8"/>
        <v>4256.49</v>
      </c>
      <c r="AU47" s="3" t="s">
        <v>346</v>
      </c>
      <c r="AV47" s="255" t="s">
        <v>347</v>
      </c>
      <c r="AW47" s="218">
        <v>1272.51</v>
      </c>
      <c r="AX47" s="244">
        <v>897657.22</v>
      </c>
      <c r="AY47" s="227">
        <v>677</v>
      </c>
      <c r="AZ47" s="218"/>
      <c r="BA47" s="195" t="s">
        <v>881</v>
      </c>
      <c r="BB47" s="3" t="s">
        <v>346</v>
      </c>
      <c r="BC47" s="255" t="s">
        <v>347</v>
      </c>
      <c r="BD47" s="203" t="s">
        <v>260</v>
      </c>
      <c r="BE47" s="244">
        <v>897657.22</v>
      </c>
    </row>
    <row r="48" spans="1:57" s="234" customFormat="1" ht="21.75" customHeight="1">
      <c r="A48" s="389" t="s">
        <v>895</v>
      </c>
      <c r="B48" s="389"/>
      <c r="C48" s="389"/>
      <c r="D48" s="167"/>
      <c r="E48" s="168">
        <f>SUM(E8:E47)</f>
        <v>12421.69</v>
      </c>
      <c r="F48" s="168"/>
      <c r="G48" s="168">
        <f>SUM(G8:G47)</f>
        <v>11143.709999999997</v>
      </c>
      <c r="H48" s="168">
        <f>SUM(H8:H47)</f>
        <v>6099.079999999998</v>
      </c>
      <c r="I48" s="168">
        <f>SUM(I8:I47)</f>
        <v>5044.629999999999</v>
      </c>
      <c r="J48" s="168" t="s">
        <v>888</v>
      </c>
      <c r="K48" s="168" t="s">
        <v>888</v>
      </c>
      <c r="L48" s="168">
        <f>SUM(L8:L47)</f>
        <v>5847.740000000003</v>
      </c>
      <c r="M48" s="169"/>
      <c r="N48" s="169"/>
      <c r="O48" s="169"/>
      <c r="P48" s="169"/>
      <c r="Q48" s="273">
        <f>SUM(Q8:Q47)</f>
        <v>81736702</v>
      </c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60"/>
      <c r="AI48" s="260"/>
      <c r="AJ48" s="260"/>
      <c r="AK48" s="260"/>
      <c r="AL48" s="260"/>
      <c r="AM48" s="260"/>
      <c r="AN48" s="260"/>
      <c r="AO48" s="260"/>
      <c r="AP48" s="261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73">
        <f>SUM(BE20:BE47)</f>
        <v>30630721.43150001</v>
      </c>
    </row>
    <row r="49" spans="6:8" ht="13.5">
      <c r="F49" s="228"/>
      <c r="G49" s="228"/>
      <c r="H49" s="228"/>
    </row>
    <row r="50" spans="6:56" ht="18" customHeight="1">
      <c r="F50" s="228"/>
      <c r="G50" s="228"/>
      <c r="H50" s="228"/>
      <c r="BD50" s="297" t="str">
        <f>'汇总表'!G19</f>
        <v>重庆普华房地产土地资产评估有限公司</v>
      </c>
    </row>
    <row r="51" spans="6:56" ht="18" customHeight="1">
      <c r="F51" s="228"/>
      <c r="G51" s="228"/>
      <c r="H51" s="228"/>
      <c r="BD51" s="297" t="str">
        <f>'汇总表'!G20</f>
        <v>二〇一九年五月三十日</v>
      </c>
    </row>
    <row r="52" spans="6:8" ht="13.5">
      <c r="F52" s="228"/>
      <c r="G52" s="228"/>
      <c r="H52" s="228"/>
    </row>
    <row r="53" spans="6:8" ht="13.5">
      <c r="F53" s="228"/>
      <c r="G53" s="228"/>
      <c r="H53" s="228"/>
    </row>
    <row r="54" spans="6:8" ht="13.5">
      <c r="F54" s="228"/>
      <c r="G54" s="228"/>
      <c r="H54" s="228"/>
    </row>
    <row r="55" spans="6:8" ht="13.5">
      <c r="F55" s="228"/>
      <c r="G55" s="228"/>
      <c r="H55" s="228"/>
    </row>
    <row r="56" spans="6:8" ht="13.5">
      <c r="F56" s="228"/>
      <c r="G56" s="228"/>
      <c r="H56" s="228"/>
    </row>
    <row r="57" spans="6:8" ht="13.5">
      <c r="F57" s="228"/>
      <c r="G57" s="228"/>
      <c r="H57" s="228"/>
    </row>
    <row r="58" spans="6:8" ht="13.5">
      <c r="F58" s="228"/>
      <c r="G58" s="228"/>
      <c r="H58" s="228"/>
    </row>
    <row r="59" spans="6:8" ht="13.5">
      <c r="F59" s="228"/>
      <c r="G59" s="228"/>
      <c r="H59" s="228"/>
    </row>
    <row r="60" spans="6:8" ht="13.5">
      <c r="F60" s="228"/>
      <c r="G60" s="228"/>
      <c r="H60" s="228"/>
    </row>
    <row r="61" spans="6:8" ht="13.5">
      <c r="F61" s="228"/>
      <c r="G61" s="228"/>
      <c r="H61" s="228"/>
    </row>
  </sheetData>
  <sheetProtection/>
  <mergeCells count="23">
    <mergeCell ref="BE6:BE7"/>
    <mergeCell ref="BA4:BA7"/>
    <mergeCell ref="N4:AW5"/>
    <mergeCell ref="F6:G6"/>
    <mergeCell ref="I6:I7"/>
    <mergeCell ref="H6:H7"/>
    <mergeCell ref="O6:O7"/>
    <mergeCell ref="A1:BE1"/>
    <mergeCell ref="AU6:AV6"/>
    <mergeCell ref="BB4:BE5"/>
    <mergeCell ref="BB6:BB7"/>
    <mergeCell ref="BC6:BC7"/>
    <mergeCell ref="K6:L6"/>
    <mergeCell ref="E6:E7"/>
    <mergeCell ref="BD6:BD7"/>
    <mergeCell ref="N6:N7"/>
    <mergeCell ref="Q6:Q7"/>
    <mergeCell ref="A48:C48"/>
    <mergeCell ref="A4:M5"/>
    <mergeCell ref="A6:A7"/>
    <mergeCell ref="B6:B7"/>
    <mergeCell ref="C6:C7"/>
    <mergeCell ref="D6:D7"/>
  </mergeCells>
  <printOptions horizontalCentered="1"/>
  <pageMargins left="0.2755905511811024" right="0.2755905511811024" top="0.6692913385826772" bottom="0.5905511811023623" header="0.5118110236220472" footer="0.31496062992125984"/>
  <pageSetup fitToHeight="0" fitToWidth="1" horizontalDpi="200" verticalDpi="200" orientation="landscape" paperSize="9" scale="69" r:id="rId1"/>
  <headerFooter alignWithMargins="0"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view="pageBreakPreview" zoomScale="60" zoomScalePageLayoutView="0" workbookViewId="0" topLeftCell="A1">
      <pane ySplit="5" topLeftCell="A43" activePane="bottomLeft" state="frozen"/>
      <selection pane="topLeft" activeCell="A1" sqref="A1"/>
      <selection pane="bottomLeft" activeCell="A4" sqref="A4:I60"/>
    </sheetView>
  </sheetViews>
  <sheetFormatPr defaultColWidth="9.00390625" defaultRowHeight="14.25"/>
  <cols>
    <col min="1" max="1" width="3.75390625" style="21" customWidth="1"/>
    <col min="2" max="2" width="24.375" style="25" customWidth="1"/>
    <col min="3" max="3" width="6.50390625" style="25" customWidth="1"/>
    <col min="4" max="4" width="5.75390625" style="25" customWidth="1"/>
    <col min="5" max="5" width="15.75390625" style="332" customWidth="1"/>
    <col min="6" max="6" width="14.125" style="332" customWidth="1"/>
    <col min="7" max="7" width="15.75390625" style="332" customWidth="1"/>
    <col min="8" max="8" width="16.25390625" style="332" customWidth="1"/>
    <col min="9" max="9" width="14.375" style="332" customWidth="1"/>
    <col min="10" max="10" width="16.875" style="42" hidden="1" customWidth="1"/>
    <col min="11" max="11" width="14.875" style="43" hidden="1" customWidth="1"/>
    <col min="12" max="12" width="13.75390625" style="43" hidden="1" customWidth="1"/>
    <col min="13" max="13" width="7.50390625" style="38" customWidth="1"/>
    <col min="14" max="14" width="10.125" style="21" customWidth="1"/>
    <col min="15" max="15" width="10.625" style="21" customWidth="1"/>
    <col min="16" max="16" width="12.25390625" style="21" customWidth="1"/>
    <col min="17" max="17" width="21.625" style="21" hidden="1" customWidth="1"/>
    <col min="18" max="18" width="10.625" style="21" hidden="1" customWidth="1"/>
    <col min="19" max="19" width="11.625" style="21" hidden="1" customWidth="1"/>
    <col min="20" max="20" width="12.75390625" style="290" hidden="1" customWidth="1"/>
    <col min="21" max="21" width="11.375" style="21" hidden="1" customWidth="1"/>
    <col min="22" max="22" width="10.625" style="290" hidden="1" customWidth="1"/>
    <col min="23" max="23" width="17.375" style="21" hidden="1" customWidth="1"/>
    <col min="24" max="24" width="15.875" style="21" customWidth="1"/>
    <col min="25" max="25" width="14.875" style="21" customWidth="1"/>
    <col min="26" max="26" width="15.50390625" style="21" customWidth="1"/>
    <col min="27" max="27" width="11.625" style="21" customWidth="1"/>
    <col min="28" max="28" width="13.75390625" style="21" customWidth="1"/>
    <col min="29" max="29" width="12.625" style="21" customWidth="1"/>
    <col min="30" max="30" width="14.375" style="21" customWidth="1"/>
    <col min="31" max="31" width="10.875" style="21" customWidth="1"/>
    <col min="32" max="32" width="12.00390625" style="21" customWidth="1"/>
    <col min="33" max="33" width="11.00390625" style="21" customWidth="1"/>
    <col min="34" max="34" width="11.625" style="16" customWidth="1"/>
    <col min="35" max="35" width="40.00390625" style="16" customWidth="1"/>
    <col min="36" max="36" width="14.25390625" style="16" customWidth="1"/>
    <col min="37" max="37" width="22.50390625" style="16" customWidth="1"/>
    <col min="38" max="38" width="33.75390625" style="16" customWidth="1"/>
    <col min="39" max="39" width="21.50390625" style="16" customWidth="1"/>
    <col min="40" max="40" width="17.625" style="16" customWidth="1"/>
    <col min="41" max="41" width="13.875" style="16" customWidth="1"/>
    <col min="42" max="42" width="15.50390625" style="31" customWidth="1"/>
    <col min="43" max="43" width="10.875" style="16" customWidth="1"/>
    <col min="44" max="44" width="15.25390625" style="16" customWidth="1"/>
    <col min="45" max="46" width="14.75390625" style="16" customWidth="1"/>
    <col min="47" max="47" width="21.50390625" style="16" customWidth="1"/>
    <col min="48" max="48" width="16.125" style="16" customWidth="1"/>
    <col min="49" max="49" width="18.375" style="16" customWidth="1"/>
    <col min="50" max="50" width="15.25390625" style="16" customWidth="1"/>
    <col min="51" max="51" width="9.00390625" style="16" customWidth="1"/>
    <col min="52" max="53" width="12.625" style="16" customWidth="1"/>
    <col min="54" max="54" width="12.50390625" style="16" customWidth="1"/>
    <col min="55" max="55" width="9.00390625" style="16" customWidth="1"/>
    <col min="56" max="56" width="22.00390625" style="16" customWidth="1"/>
    <col min="57" max="57" width="15.625" style="21" customWidth="1"/>
    <col min="58" max="58" width="9.00390625" style="16" customWidth="1"/>
    <col min="59" max="16384" width="9.00390625" style="21" customWidth="1"/>
  </cols>
  <sheetData>
    <row r="1" spans="1:58" s="27" customFormat="1" ht="31.5" customHeight="1">
      <c r="A1" s="386" t="s">
        <v>894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T1" s="291"/>
      <c r="V1" s="291"/>
      <c r="AH1" s="28"/>
      <c r="AI1" s="28"/>
      <c r="AJ1" s="28"/>
      <c r="AK1" s="28"/>
      <c r="AL1" s="28"/>
      <c r="AM1" s="28"/>
      <c r="AN1" s="28"/>
      <c r="AO1" s="28"/>
      <c r="AP1" s="29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F1" s="28"/>
    </row>
    <row r="2" spans="1:58" s="27" customFormat="1" ht="14.2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T2" s="291"/>
      <c r="V2" s="291"/>
      <c r="AH2" s="28"/>
      <c r="AI2" s="28"/>
      <c r="AJ2" s="28"/>
      <c r="AK2" s="28"/>
      <c r="AL2" s="28"/>
      <c r="AM2" s="28"/>
      <c r="AN2" s="28"/>
      <c r="AO2" s="28"/>
      <c r="AP2" s="29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F2" s="28"/>
    </row>
    <row r="3" spans="1:42" s="357" customFormat="1" ht="16.5" customHeight="1">
      <c r="A3" s="357" t="str">
        <f>'汇总表'!A3</f>
        <v>估价委托人：重庆巴月庄实业有限公司破产管理人</v>
      </c>
      <c r="E3" s="365"/>
      <c r="F3" s="365"/>
      <c r="G3" s="365" t="str">
        <f>'汇总表'!E3</f>
        <v>价值时点：2019年4月1日</v>
      </c>
      <c r="H3" s="365"/>
      <c r="I3" s="365"/>
      <c r="M3" s="354"/>
      <c r="P3" s="366" t="str">
        <f>'汇总表'!G3</f>
        <v>币种：人民币</v>
      </c>
      <c r="T3" s="363"/>
      <c r="V3" s="363"/>
      <c r="AP3" s="364"/>
    </row>
    <row r="4" spans="1:58" s="27" customFormat="1" ht="21.75" customHeight="1">
      <c r="A4" s="419" t="s">
        <v>106</v>
      </c>
      <c r="B4" s="391" t="s">
        <v>987</v>
      </c>
      <c r="C4" s="419" t="s">
        <v>107</v>
      </c>
      <c r="D4" s="419" t="s">
        <v>100</v>
      </c>
      <c r="E4" s="420" t="s">
        <v>982</v>
      </c>
      <c r="F4" s="413" t="s">
        <v>976</v>
      </c>
      <c r="G4" s="414"/>
      <c r="H4" s="423" t="s">
        <v>978</v>
      </c>
      <c r="I4" s="425" t="s">
        <v>983</v>
      </c>
      <c r="J4" s="347" t="s">
        <v>946</v>
      </c>
      <c r="K4" s="388" t="s">
        <v>939</v>
      </c>
      <c r="L4" s="422"/>
      <c r="M4" s="426" t="s">
        <v>108</v>
      </c>
      <c r="N4" s="422" t="s">
        <v>247</v>
      </c>
      <c r="O4" s="422"/>
      <c r="P4" s="422"/>
      <c r="Q4" s="422"/>
      <c r="T4" s="291"/>
      <c r="V4" s="291"/>
      <c r="AH4" s="28"/>
      <c r="AI4" s="28"/>
      <c r="AJ4" s="28"/>
      <c r="AK4" s="28"/>
      <c r="AL4" s="28"/>
      <c r="AM4" s="28"/>
      <c r="AN4" s="28"/>
      <c r="AO4" s="28"/>
      <c r="AP4" s="29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F4" s="28"/>
    </row>
    <row r="5" spans="1:17" ht="27" customHeight="1">
      <c r="A5" s="419"/>
      <c r="B5" s="419"/>
      <c r="C5" s="419"/>
      <c r="D5" s="419"/>
      <c r="E5" s="421"/>
      <c r="F5" s="186" t="s">
        <v>962</v>
      </c>
      <c r="G5" s="339" t="s">
        <v>963</v>
      </c>
      <c r="H5" s="424"/>
      <c r="I5" s="425"/>
      <c r="J5" s="186" t="s">
        <v>104</v>
      </c>
      <c r="K5" s="30" t="s">
        <v>104</v>
      </c>
      <c r="L5" s="30" t="s">
        <v>105</v>
      </c>
      <c r="M5" s="427"/>
      <c r="N5" s="183" t="s">
        <v>838</v>
      </c>
      <c r="O5" s="37" t="s">
        <v>250</v>
      </c>
      <c r="P5" s="37" t="s">
        <v>251</v>
      </c>
      <c r="Q5" s="37" t="s">
        <v>848</v>
      </c>
    </row>
    <row r="6" spans="1:58" s="42" customFormat="1" ht="35.25" customHeight="1">
      <c r="A6" s="20">
        <v>1</v>
      </c>
      <c r="B6" s="23" t="s">
        <v>109</v>
      </c>
      <c r="C6" s="23" t="s">
        <v>110</v>
      </c>
      <c r="D6" s="23" t="s">
        <v>111</v>
      </c>
      <c r="E6" s="325">
        <v>643.17</v>
      </c>
      <c r="F6" s="325">
        <v>12670</v>
      </c>
      <c r="G6" s="325">
        <f>ROUND(F6*E6/10000,2)</f>
        <v>814.9</v>
      </c>
      <c r="H6" s="205">
        <v>476.59</v>
      </c>
      <c r="I6" s="205">
        <f>G6-H6</f>
        <v>338.31</v>
      </c>
      <c r="J6" s="218">
        <v>9310</v>
      </c>
      <c r="K6" s="34">
        <v>6970</v>
      </c>
      <c r="L6" s="34">
        <f aca="true" t="shared" si="0" ref="L6:L37">ROUND(K6*E6/10000,2)</f>
        <v>448.29</v>
      </c>
      <c r="M6" s="3" t="s">
        <v>967</v>
      </c>
      <c r="N6" s="267" t="s">
        <v>889</v>
      </c>
      <c r="O6" s="268" t="s">
        <v>890</v>
      </c>
      <c r="P6" s="268" t="s">
        <v>260</v>
      </c>
      <c r="Q6" s="271">
        <v>1227623.5828626</v>
      </c>
      <c r="S6" s="42">
        <v>11480</v>
      </c>
      <c r="T6" s="292">
        <f aca="true" t="shared" si="1" ref="T6:T37">(J6-S6)/S6</f>
        <v>-0.18902439024390244</v>
      </c>
      <c r="U6" s="42">
        <v>6310</v>
      </c>
      <c r="V6" s="292">
        <f>(K6-U6)/U6</f>
        <v>0.1045958795562599</v>
      </c>
      <c r="AH6" s="38"/>
      <c r="AI6" s="38"/>
      <c r="AJ6" s="38"/>
      <c r="AK6" s="38"/>
      <c r="AL6" s="38"/>
      <c r="AM6" s="38"/>
      <c r="AN6" s="38"/>
      <c r="AO6" s="38"/>
      <c r="AP6" s="61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F6" s="38"/>
    </row>
    <row r="7" spans="1:22" ht="35.25" customHeight="1">
      <c r="A7" s="20">
        <v>2</v>
      </c>
      <c r="B7" s="23" t="s">
        <v>112</v>
      </c>
      <c r="C7" s="23" t="s">
        <v>110</v>
      </c>
      <c r="D7" s="32" t="s">
        <v>111</v>
      </c>
      <c r="E7" s="326">
        <v>636.15</v>
      </c>
      <c r="F7" s="326">
        <v>10270</v>
      </c>
      <c r="G7" s="325">
        <f aca="true" t="shared" si="2" ref="G7:G59">ROUND(F7*E7/10000,2)</f>
        <v>653.33</v>
      </c>
      <c r="H7" s="205">
        <v>312.35</v>
      </c>
      <c r="I7" s="205">
        <f aca="true" t="shared" si="3" ref="I7:I59">G7-H7</f>
        <v>340.98</v>
      </c>
      <c r="J7" s="33">
        <v>10270</v>
      </c>
      <c r="K7" s="34">
        <v>5530</v>
      </c>
      <c r="L7" s="34">
        <f t="shared" si="0"/>
        <v>351.79</v>
      </c>
      <c r="M7" s="20"/>
      <c r="N7" s="53" t="s">
        <v>258</v>
      </c>
      <c r="O7" s="268" t="s">
        <v>259</v>
      </c>
      <c r="P7" s="268" t="s">
        <v>260</v>
      </c>
      <c r="Q7" s="272">
        <v>2413160.0012859</v>
      </c>
      <c r="R7" s="21">
        <f>ROUND(J7*1.18,-1)</f>
        <v>12120</v>
      </c>
      <c r="S7" s="21">
        <v>8190</v>
      </c>
      <c r="T7" s="292">
        <f t="shared" si="1"/>
        <v>0.25396825396825395</v>
      </c>
      <c r="U7" s="21">
        <v>4500</v>
      </c>
      <c r="V7" s="292">
        <f aca="true" t="shared" si="4" ref="V7:V59">(K7-U7)/U7</f>
        <v>0.2288888888888889</v>
      </c>
    </row>
    <row r="8" spans="1:22" ht="35.25" customHeight="1">
      <c r="A8" s="20">
        <v>3</v>
      </c>
      <c r="B8" s="23" t="s">
        <v>114</v>
      </c>
      <c r="C8" s="23" t="s">
        <v>110</v>
      </c>
      <c r="D8" s="32" t="s">
        <v>111</v>
      </c>
      <c r="E8" s="326">
        <v>419.51</v>
      </c>
      <c r="F8" s="326">
        <v>9310</v>
      </c>
      <c r="G8" s="325">
        <f t="shared" si="2"/>
        <v>390.56</v>
      </c>
      <c r="H8" s="205">
        <v>205.98</v>
      </c>
      <c r="I8" s="205">
        <f t="shared" si="3"/>
        <v>184.58</v>
      </c>
      <c r="J8" s="33">
        <v>9310</v>
      </c>
      <c r="K8" s="34">
        <v>5010</v>
      </c>
      <c r="L8" s="34">
        <f t="shared" si="0"/>
        <v>210.17</v>
      </c>
      <c r="M8" s="20"/>
      <c r="N8" s="53" t="s">
        <v>889</v>
      </c>
      <c r="O8" s="268" t="s">
        <v>890</v>
      </c>
      <c r="P8" s="268" t="s">
        <v>260</v>
      </c>
      <c r="Q8" s="272">
        <v>800722.0007878</v>
      </c>
      <c r="R8" s="21">
        <f aca="true" t="shared" si="5" ref="R8:R59">ROUND(J8*1.18,-1)</f>
        <v>10990</v>
      </c>
      <c r="S8" s="21">
        <v>7350</v>
      </c>
      <c r="T8" s="292">
        <f t="shared" si="1"/>
        <v>0.26666666666666666</v>
      </c>
      <c r="U8" s="21">
        <v>4040</v>
      </c>
      <c r="V8" s="292">
        <f t="shared" si="4"/>
        <v>0.2400990099009901</v>
      </c>
    </row>
    <row r="9" spans="1:22" ht="35.25" customHeight="1">
      <c r="A9" s="20">
        <v>4</v>
      </c>
      <c r="B9" s="23" t="s">
        <v>117</v>
      </c>
      <c r="C9" s="23" t="s">
        <v>110</v>
      </c>
      <c r="D9" s="32" t="s">
        <v>111</v>
      </c>
      <c r="E9" s="327">
        <v>401.83</v>
      </c>
      <c r="F9" s="327">
        <v>9310</v>
      </c>
      <c r="G9" s="325">
        <f t="shared" si="2"/>
        <v>374.1</v>
      </c>
      <c r="H9" s="205">
        <v>197.3</v>
      </c>
      <c r="I9" s="205">
        <f t="shared" si="3"/>
        <v>176.8</v>
      </c>
      <c r="J9" s="33">
        <v>9310</v>
      </c>
      <c r="K9" s="34">
        <v>5010</v>
      </c>
      <c r="L9" s="34">
        <f t="shared" si="0"/>
        <v>201.32</v>
      </c>
      <c r="M9" s="20"/>
      <c r="N9" s="53" t="s">
        <v>277</v>
      </c>
      <c r="O9" s="22" t="s">
        <v>278</v>
      </c>
      <c r="P9" s="22" t="s">
        <v>260</v>
      </c>
      <c r="Q9" s="272">
        <v>1296385.9320256002</v>
      </c>
      <c r="R9" s="21">
        <f t="shared" si="5"/>
        <v>10990</v>
      </c>
      <c r="S9" s="21">
        <v>7350</v>
      </c>
      <c r="T9" s="292">
        <f t="shared" si="1"/>
        <v>0.26666666666666666</v>
      </c>
      <c r="U9" s="21">
        <v>4040</v>
      </c>
      <c r="V9" s="292">
        <f t="shared" si="4"/>
        <v>0.2400990099009901</v>
      </c>
    </row>
    <row r="10" spans="1:22" ht="35.25" customHeight="1">
      <c r="A10" s="20">
        <v>5</v>
      </c>
      <c r="B10" s="23" t="s">
        <v>118</v>
      </c>
      <c r="C10" s="23" t="s">
        <v>110</v>
      </c>
      <c r="D10" s="32" t="s">
        <v>111</v>
      </c>
      <c r="E10" s="327">
        <v>373.98</v>
      </c>
      <c r="F10" s="327">
        <v>9310</v>
      </c>
      <c r="G10" s="325">
        <f t="shared" si="2"/>
        <v>348.18</v>
      </c>
      <c r="H10" s="205">
        <v>183.62</v>
      </c>
      <c r="I10" s="205">
        <f t="shared" si="3"/>
        <v>164.56</v>
      </c>
      <c r="J10" s="33">
        <v>9310</v>
      </c>
      <c r="K10" s="34">
        <v>5010</v>
      </c>
      <c r="L10" s="34">
        <f t="shared" si="0"/>
        <v>187.36</v>
      </c>
      <c r="M10" s="20"/>
      <c r="N10" s="53" t="s">
        <v>258</v>
      </c>
      <c r="O10" s="22" t="s">
        <v>291</v>
      </c>
      <c r="P10" s="22" t="s">
        <v>260</v>
      </c>
      <c r="Q10" s="272">
        <v>1156012.00887</v>
      </c>
      <c r="R10" s="21">
        <f t="shared" si="5"/>
        <v>10990</v>
      </c>
      <c r="S10" s="21">
        <v>7350</v>
      </c>
      <c r="T10" s="292">
        <f t="shared" si="1"/>
        <v>0.26666666666666666</v>
      </c>
      <c r="U10" s="21">
        <v>4040</v>
      </c>
      <c r="V10" s="292">
        <f t="shared" si="4"/>
        <v>0.2400990099009901</v>
      </c>
    </row>
    <row r="11" spans="1:58" s="42" customFormat="1" ht="35.25" customHeight="1">
      <c r="A11" s="20">
        <v>6</v>
      </c>
      <c r="B11" s="23" t="s">
        <v>119</v>
      </c>
      <c r="C11" s="23" t="s">
        <v>110</v>
      </c>
      <c r="D11" s="32" t="s">
        <v>111</v>
      </c>
      <c r="E11" s="327">
        <v>389.65</v>
      </c>
      <c r="F11" s="327">
        <v>11410</v>
      </c>
      <c r="G11" s="325">
        <f t="shared" si="2"/>
        <v>444.59</v>
      </c>
      <c r="H11" s="205">
        <v>288.73</v>
      </c>
      <c r="I11" s="205">
        <f t="shared" si="3"/>
        <v>155.85999999999996</v>
      </c>
      <c r="J11" s="33">
        <v>11410</v>
      </c>
      <c r="K11" s="34">
        <v>6270</v>
      </c>
      <c r="L11" s="34">
        <f t="shared" si="0"/>
        <v>244.31</v>
      </c>
      <c r="M11" s="20" t="s">
        <v>113</v>
      </c>
      <c r="N11" s="267" t="s">
        <v>889</v>
      </c>
      <c r="O11" s="269" t="s">
        <v>890</v>
      </c>
      <c r="P11" s="269" t="s">
        <v>260</v>
      </c>
      <c r="Q11" s="271">
        <v>743727.9864769999</v>
      </c>
      <c r="R11" s="21">
        <f t="shared" si="5"/>
        <v>13460</v>
      </c>
      <c r="S11" s="42">
        <v>10180</v>
      </c>
      <c r="T11" s="292">
        <f t="shared" si="1"/>
        <v>0.12082514734774066</v>
      </c>
      <c r="U11" s="42">
        <v>5600</v>
      </c>
      <c r="V11" s="292">
        <f t="shared" si="4"/>
        <v>0.11964285714285715</v>
      </c>
      <c r="AH11" s="38"/>
      <c r="AI11" s="38"/>
      <c r="AJ11" s="38"/>
      <c r="AK11" s="38"/>
      <c r="AL11" s="38"/>
      <c r="AM11" s="38"/>
      <c r="AN11" s="38"/>
      <c r="AO11" s="38"/>
      <c r="AP11" s="61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F11" s="38"/>
    </row>
    <row r="12" spans="1:22" ht="35.25" customHeight="1">
      <c r="A12" s="20">
        <v>7</v>
      </c>
      <c r="B12" s="23" t="s">
        <v>120</v>
      </c>
      <c r="C12" s="23" t="s">
        <v>110</v>
      </c>
      <c r="D12" s="32" t="s">
        <v>111</v>
      </c>
      <c r="E12" s="327">
        <v>395.2</v>
      </c>
      <c r="F12" s="327">
        <v>9310</v>
      </c>
      <c r="G12" s="325">
        <f t="shared" si="2"/>
        <v>367.93</v>
      </c>
      <c r="H12" s="205">
        <v>194.04</v>
      </c>
      <c r="I12" s="205">
        <f t="shared" si="3"/>
        <v>173.89000000000001</v>
      </c>
      <c r="J12" s="33">
        <v>9310</v>
      </c>
      <c r="K12" s="34">
        <v>5010</v>
      </c>
      <c r="L12" s="34">
        <f t="shared" si="0"/>
        <v>198</v>
      </c>
      <c r="M12" s="20"/>
      <c r="N12" s="53" t="s">
        <v>889</v>
      </c>
      <c r="O12" s="22" t="s">
        <v>890</v>
      </c>
      <c r="P12" s="22" t="s">
        <v>260</v>
      </c>
      <c r="Q12" s="272">
        <v>754321.314656</v>
      </c>
      <c r="R12" s="21">
        <f t="shared" si="5"/>
        <v>10990</v>
      </c>
      <c r="S12" s="21">
        <v>7350</v>
      </c>
      <c r="T12" s="292">
        <f t="shared" si="1"/>
        <v>0.26666666666666666</v>
      </c>
      <c r="U12" s="21">
        <v>4040</v>
      </c>
      <c r="V12" s="292">
        <f t="shared" si="4"/>
        <v>0.2400990099009901</v>
      </c>
    </row>
    <row r="13" spans="1:22" ht="35.25" customHeight="1">
      <c r="A13" s="20">
        <v>8</v>
      </c>
      <c r="B13" s="23" t="s">
        <v>121</v>
      </c>
      <c r="C13" s="23" t="s">
        <v>110</v>
      </c>
      <c r="D13" s="32" t="s">
        <v>111</v>
      </c>
      <c r="E13" s="327">
        <v>390.29</v>
      </c>
      <c r="F13" s="327">
        <v>9310</v>
      </c>
      <c r="G13" s="325">
        <f t="shared" si="2"/>
        <v>363.36</v>
      </c>
      <c r="H13" s="205">
        <v>191.63</v>
      </c>
      <c r="I13" s="205">
        <f t="shared" si="3"/>
        <v>171.73000000000002</v>
      </c>
      <c r="J13" s="33">
        <v>9310</v>
      </c>
      <c r="K13" s="34">
        <v>5010</v>
      </c>
      <c r="L13" s="34">
        <f t="shared" si="0"/>
        <v>195.54</v>
      </c>
      <c r="M13" s="20"/>
      <c r="N13" s="53" t="s">
        <v>258</v>
      </c>
      <c r="O13" s="22" t="s">
        <v>291</v>
      </c>
      <c r="P13" s="22" t="s">
        <v>260</v>
      </c>
      <c r="Q13" s="272">
        <v>1206427.955885</v>
      </c>
      <c r="R13" s="21">
        <f t="shared" si="5"/>
        <v>10990</v>
      </c>
      <c r="S13" s="21">
        <v>7350</v>
      </c>
      <c r="T13" s="292">
        <f t="shared" si="1"/>
        <v>0.26666666666666666</v>
      </c>
      <c r="U13" s="21">
        <v>4040</v>
      </c>
      <c r="V13" s="292">
        <f t="shared" si="4"/>
        <v>0.2400990099009901</v>
      </c>
    </row>
    <row r="14" spans="1:22" ht="35.25" customHeight="1">
      <c r="A14" s="20">
        <v>9</v>
      </c>
      <c r="B14" s="23" t="s">
        <v>122</v>
      </c>
      <c r="C14" s="23" t="s">
        <v>110</v>
      </c>
      <c r="D14" s="32" t="s">
        <v>111</v>
      </c>
      <c r="E14" s="327">
        <v>396.06</v>
      </c>
      <c r="F14" s="327">
        <v>9310</v>
      </c>
      <c r="G14" s="325">
        <f t="shared" si="2"/>
        <v>368.73</v>
      </c>
      <c r="H14" s="205">
        <v>194.47</v>
      </c>
      <c r="I14" s="205">
        <f t="shared" si="3"/>
        <v>174.26000000000002</v>
      </c>
      <c r="J14" s="33">
        <v>9310</v>
      </c>
      <c r="K14" s="34">
        <v>5010</v>
      </c>
      <c r="L14" s="34">
        <f t="shared" si="0"/>
        <v>198.43</v>
      </c>
      <c r="M14" s="20"/>
      <c r="N14" s="53" t="s">
        <v>258</v>
      </c>
      <c r="O14" s="22" t="s">
        <v>291</v>
      </c>
      <c r="P14" s="22" t="s">
        <v>260</v>
      </c>
      <c r="Q14" s="272">
        <v>1224263.6403899998</v>
      </c>
      <c r="R14" s="21">
        <f t="shared" si="5"/>
        <v>10990</v>
      </c>
      <c r="S14" s="21">
        <v>7350</v>
      </c>
      <c r="T14" s="292">
        <f t="shared" si="1"/>
        <v>0.26666666666666666</v>
      </c>
      <c r="U14" s="21">
        <v>4040</v>
      </c>
      <c r="V14" s="292">
        <f t="shared" si="4"/>
        <v>0.2400990099009901</v>
      </c>
    </row>
    <row r="15" spans="1:22" ht="35.25" customHeight="1">
      <c r="A15" s="20">
        <v>10</v>
      </c>
      <c r="B15" s="23" t="s">
        <v>123</v>
      </c>
      <c r="C15" s="23" t="s">
        <v>110</v>
      </c>
      <c r="D15" s="32" t="s">
        <v>111</v>
      </c>
      <c r="E15" s="326">
        <v>619.19</v>
      </c>
      <c r="F15" s="326">
        <v>10270</v>
      </c>
      <c r="G15" s="325">
        <f t="shared" si="2"/>
        <v>635.91</v>
      </c>
      <c r="H15" s="205">
        <v>304.02</v>
      </c>
      <c r="I15" s="205">
        <f t="shared" si="3"/>
        <v>331.89</v>
      </c>
      <c r="J15" s="33">
        <v>10270</v>
      </c>
      <c r="K15" s="34">
        <v>5530</v>
      </c>
      <c r="L15" s="34">
        <f t="shared" si="0"/>
        <v>342.41</v>
      </c>
      <c r="M15" s="20"/>
      <c r="N15" s="53" t="s">
        <v>258</v>
      </c>
      <c r="O15" s="22" t="s">
        <v>291</v>
      </c>
      <c r="P15" s="22" t="s">
        <v>260</v>
      </c>
      <c r="Q15" s="272">
        <v>1913982.233735</v>
      </c>
      <c r="R15" s="21">
        <f t="shared" si="5"/>
        <v>12120</v>
      </c>
      <c r="S15" s="21">
        <v>8190</v>
      </c>
      <c r="T15" s="292">
        <f t="shared" si="1"/>
        <v>0.25396825396825395</v>
      </c>
      <c r="U15" s="21">
        <v>4500</v>
      </c>
      <c r="V15" s="292">
        <f t="shared" si="4"/>
        <v>0.2288888888888889</v>
      </c>
    </row>
    <row r="16" spans="1:22" ht="35.25" customHeight="1">
      <c r="A16" s="20">
        <v>11</v>
      </c>
      <c r="B16" s="23" t="s">
        <v>124</v>
      </c>
      <c r="C16" s="23" t="s">
        <v>110</v>
      </c>
      <c r="D16" s="32" t="s">
        <v>111</v>
      </c>
      <c r="E16" s="327">
        <v>406.41</v>
      </c>
      <c r="F16" s="327">
        <v>9310</v>
      </c>
      <c r="G16" s="325">
        <f t="shared" si="2"/>
        <v>378.37</v>
      </c>
      <c r="H16" s="205">
        <v>199.55</v>
      </c>
      <c r="I16" s="205">
        <f t="shared" si="3"/>
        <v>178.82</v>
      </c>
      <c r="J16" s="33">
        <v>9310</v>
      </c>
      <c r="K16" s="34">
        <v>5010</v>
      </c>
      <c r="L16" s="34">
        <f t="shared" si="0"/>
        <v>203.61</v>
      </c>
      <c r="M16" s="20"/>
      <c r="N16" s="53" t="s">
        <v>258</v>
      </c>
      <c r="O16" s="22" t="s">
        <v>892</v>
      </c>
      <c r="P16" s="22" t="s">
        <v>260</v>
      </c>
      <c r="Q16" s="272">
        <v>1417859.74391865</v>
      </c>
      <c r="R16" s="21">
        <f t="shared" si="5"/>
        <v>10990</v>
      </c>
      <c r="S16" s="21">
        <v>7350</v>
      </c>
      <c r="T16" s="292">
        <f t="shared" si="1"/>
        <v>0.26666666666666666</v>
      </c>
      <c r="U16" s="21">
        <v>4040</v>
      </c>
      <c r="V16" s="292">
        <f t="shared" si="4"/>
        <v>0.2400990099009901</v>
      </c>
    </row>
    <row r="17" spans="1:22" ht="35.25" customHeight="1">
      <c r="A17" s="20">
        <v>12</v>
      </c>
      <c r="B17" s="23" t="s">
        <v>125</v>
      </c>
      <c r="C17" s="23" t="s">
        <v>110</v>
      </c>
      <c r="D17" s="32" t="s">
        <v>111</v>
      </c>
      <c r="E17" s="327">
        <v>406.41</v>
      </c>
      <c r="F17" s="327">
        <v>9310</v>
      </c>
      <c r="G17" s="325">
        <f t="shared" si="2"/>
        <v>378.37</v>
      </c>
      <c r="H17" s="205">
        <v>199.55</v>
      </c>
      <c r="I17" s="205">
        <f t="shared" si="3"/>
        <v>178.82</v>
      </c>
      <c r="J17" s="33">
        <v>9310</v>
      </c>
      <c r="K17" s="34">
        <v>5010</v>
      </c>
      <c r="L17" s="34">
        <f t="shared" si="0"/>
        <v>203.61</v>
      </c>
      <c r="M17" s="20"/>
      <c r="N17" s="53" t="s">
        <v>258</v>
      </c>
      <c r="O17" s="22" t="s">
        <v>892</v>
      </c>
      <c r="P17" s="22" t="s">
        <v>260</v>
      </c>
      <c r="Q17" s="272">
        <v>1417859.74391865</v>
      </c>
      <c r="R17" s="21">
        <f t="shared" si="5"/>
        <v>10990</v>
      </c>
      <c r="S17" s="21">
        <v>7350</v>
      </c>
      <c r="T17" s="292">
        <f t="shared" si="1"/>
        <v>0.26666666666666666</v>
      </c>
      <c r="U17" s="21">
        <v>4040</v>
      </c>
      <c r="V17" s="292">
        <f t="shared" si="4"/>
        <v>0.2400990099009901</v>
      </c>
    </row>
    <row r="18" spans="1:56" ht="35.25" customHeight="1">
      <c r="A18" s="20">
        <v>13</v>
      </c>
      <c r="B18" s="23" t="s">
        <v>126</v>
      </c>
      <c r="C18" s="23" t="s">
        <v>110</v>
      </c>
      <c r="D18" s="32" t="s">
        <v>111</v>
      </c>
      <c r="E18" s="327">
        <v>406.41</v>
      </c>
      <c r="F18" s="327">
        <v>9310</v>
      </c>
      <c r="G18" s="325">
        <f t="shared" si="2"/>
        <v>378.37</v>
      </c>
      <c r="H18" s="205">
        <v>199.55</v>
      </c>
      <c r="I18" s="205">
        <f t="shared" si="3"/>
        <v>178.82</v>
      </c>
      <c r="J18" s="33">
        <v>9310</v>
      </c>
      <c r="K18" s="34">
        <v>5010</v>
      </c>
      <c r="L18" s="34">
        <f t="shared" si="0"/>
        <v>203.61</v>
      </c>
      <c r="M18" s="20"/>
      <c r="N18" s="53" t="s">
        <v>258</v>
      </c>
      <c r="O18" s="22" t="s">
        <v>892</v>
      </c>
      <c r="P18" s="22" t="s">
        <v>260</v>
      </c>
      <c r="Q18" s="272">
        <v>1417859.74391865</v>
      </c>
      <c r="R18" s="21">
        <f t="shared" si="5"/>
        <v>10990</v>
      </c>
      <c r="S18" s="21">
        <v>7350</v>
      </c>
      <c r="T18" s="292">
        <f t="shared" si="1"/>
        <v>0.26666666666666666</v>
      </c>
      <c r="U18" s="21">
        <v>4040</v>
      </c>
      <c r="V18" s="292">
        <f t="shared" si="4"/>
        <v>0.2400990099009901</v>
      </c>
      <c r="AH18" s="21"/>
      <c r="AI18" s="21"/>
      <c r="AJ18" s="21"/>
      <c r="AK18" s="21"/>
      <c r="AL18" s="21"/>
      <c r="AM18" s="21"/>
      <c r="AN18" s="21"/>
      <c r="AO18" s="21"/>
      <c r="AP18" s="24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ht="35.25" customHeight="1">
      <c r="A19" s="20">
        <v>14</v>
      </c>
      <c r="B19" s="23" t="s">
        <v>127</v>
      </c>
      <c r="C19" s="23" t="s">
        <v>110</v>
      </c>
      <c r="D19" s="32" t="s">
        <v>111</v>
      </c>
      <c r="E19" s="326">
        <v>451.29</v>
      </c>
      <c r="F19" s="326">
        <v>9310</v>
      </c>
      <c r="G19" s="325">
        <f t="shared" si="2"/>
        <v>420.15</v>
      </c>
      <c r="H19" s="205">
        <v>221.58</v>
      </c>
      <c r="I19" s="205">
        <f t="shared" si="3"/>
        <v>198.56999999999996</v>
      </c>
      <c r="J19" s="33">
        <v>9310</v>
      </c>
      <c r="K19" s="34">
        <v>5010</v>
      </c>
      <c r="L19" s="34">
        <f t="shared" si="0"/>
        <v>226.1</v>
      </c>
      <c r="M19" s="20"/>
      <c r="N19" s="53" t="s">
        <v>889</v>
      </c>
      <c r="O19" s="22" t="s">
        <v>890</v>
      </c>
      <c r="P19" s="22" t="s">
        <v>260</v>
      </c>
      <c r="Q19" s="272">
        <v>861380.7340362</v>
      </c>
      <c r="R19" s="21">
        <f t="shared" si="5"/>
        <v>10990</v>
      </c>
      <c r="S19" s="21">
        <v>7350</v>
      </c>
      <c r="T19" s="292">
        <f t="shared" si="1"/>
        <v>0.26666666666666666</v>
      </c>
      <c r="U19" s="21">
        <v>4040</v>
      </c>
      <c r="V19" s="292">
        <f t="shared" si="4"/>
        <v>0.2400990099009901</v>
      </c>
      <c r="AH19" s="21"/>
      <c r="AI19" s="21"/>
      <c r="AJ19" s="21"/>
      <c r="AK19" s="21"/>
      <c r="AL19" s="21"/>
      <c r="AM19" s="21"/>
      <c r="AN19" s="21"/>
      <c r="AO19" s="21"/>
      <c r="AP19" s="24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ht="35.25" customHeight="1">
      <c r="A20" s="20">
        <v>15</v>
      </c>
      <c r="B20" s="23" t="s">
        <v>128</v>
      </c>
      <c r="C20" s="23" t="s">
        <v>110</v>
      </c>
      <c r="D20" s="32" t="s">
        <v>111</v>
      </c>
      <c r="E20" s="327">
        <v>457.37</v>
      </c>
      <c r="F20" s="327">
        <v>9310</v>
      </c>
      <c r="G20" s="325">
        <f t="shared" si="2"/>
        <v>425.81</v>
      </c>
      <c r="H20" s="205">
        <v>224.57</v>
      </c>
      <c r="I20" s="205">
        <f t="shared" si="3"/>
        <v>201.24</v>
      </c>
      <c r="J20" s="33">
        <v>9310</v>
      </c>
      <c r="K20" s="34">
        <v>5010</v>
      </c>
      <c r="L20" s="34">
        <f t="shared" si="0"/>
        <v>229.14</v>
      </c>
      <c r="M20" s="20"/>
      <c r="N20" s="53" t="s">
        <v>889</v>
      </c>
      <c r="O20" s="22" t="s">
        <v>890</v>
      </c>
      <c r="P20" s="22" t="s">
        <v>260</v>
      </c>
      <c r="Q20" s="272">
        <v>872985.6773386</v>
      </c>
      <c r="R20" s="21">
        <f t="shared" si="5"/>
        <v>10990</v>
      </c>
      <c r="S20" s="21">
        <v>7350</v>
      </c>
      <c r="T20" s="292">
        <f t="shared" si="1"/>
        <v>0.26666666666666666</v>
      </c>
      <c r="U20" s="21">
        <v>4040</v>
      </c>
      <c r="V20" s="292">
        <f t="shared" si="4"/>
        <v>0.2400990099009901</v>
      </c>
      <c r="AH20" s="21"/>
      <c r="AI20" s="21"/>
      <c r="AJ20" s="21"/>
      <c r="AK20" s="21"/>
      <c r="AL20" s="21"/>
      <c r="AM20" s="21"/>
      <c r="AN20" s="21"/>
      <c r="AO20" s="21"/>
      <c r="AP20" s="24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ht="35.25" customHeight="1">
      <c r="A21" s="20">
        <v>16</v>
      </c>
      <c r="B21" s="23" t="s">
        <v>129</v>
      </c>
      <c r="C21" s="23" t="s">
        <v>110</v>
      </c>
      <c r="D21" s="32" t="s">
        <v>111</v>
      </c>
      <c r="E21" s="327">
        <v>457.37</v>
      </c>
      <c r="F21" s="327">
        <v>9310</v>
      </c>
      <c r="G21" s="325">
        <f t="shared" si="2"/>
        <v>425.81</v>
      </c>
      <c r="H21" s="205">
        <v>224.57</v>
      </c>
      <c r="I21" s="205">
        <f t="shared" si="3"/>
        <v>201.24</v>
      </c>
      <c r="J21" s="33">
        <v>9310</v>
      </c>
      <c r="K21" s="34">
        <v>5010</v>
      </c>
      <c r="L21" s="34">
        <f t="shared" si="0"/>
        <v>229.14</v>
      </c>
      <c r="M21" s="20"/>
      <c r="N21" s="53" t="s">
        <v>889</v>
      </c>
      <c r="O21" s="22" t="s">
        <v>890</v>
      </c>
      <c r="P21" s="22" t="s">
        <v>260</v>
      </c>
      <c r="Q21" s="272">
        <v>872985.6773386</v>
      </c>
      <c r="R21" s="21">
        <f t="shared" si="5"/>
        <v>10990</v>
      </c>
      <c r="S21" s="21">
        <v>7350</v>
      </c>
      <c r="T21" s="292">
        <f t="shared" si="1"/>
        <v>0.26666666666666666</v>
      </c>
      <c r="U21" s="21">
        <v>4040</v>
      </c>
      <c r="V21" s="292">
        <f t="shared" si="4"/>
        <v>0.2400990099009901</v>
      </c>
      <c r="AH21" s="21"/>
      <c r="AI21" s="21"/>
      <c r="AJ21" s="21"/>
      <c r="AK21" s="21"/>
      <c r="AL21" s="21"/>
      <c r="AM21" s="21"/>
      <c r="AN21" s="21"/>
      <c r="AO21" s="21"/>
      <c r="AP21" s="24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ht="35.25" customHeight="1">
      <c r="A22" s="20">
        <v>17</v>
      </c>
      <c r="B22" s="23" t="s">
        <v>130</v>
      </c>
      <c r="C22" s="23" t="s">
        <v>110</v>
      </c>
      <c r="D22" s="32" t="s">
        <v>111</v>
      </c>
      <c r="E22" s="326">
        <v>454.24</v>
      </c>
      <c r="F22" s="326">
        <v>9310</v>
      </c>
      <c r="G22" s="325">
        <f t="shared" si="2"/>
        <v>422.9</v>
      </c>
      <c r="H22" s="205">
        <v>223.03</v>
      </c>
      <c r="I22" s="205">
        <f t="shared" si="3"/>
        <v>199.86999999999998</v>
      </c>
      <c r="J22" s="33">
        <v>9310</v>
      </c>
      <c r="K22" s="34">
        <v>5010</v>
      </c>
      <c r="L22" s="34">
        <f t="shared" si="0"/>
        <v>227.57</v>
      </c>
      <c r="M22" s="20"/>
      <c r="N22" s="53" t="s">
        <v>889</v>
      </c>
      <c r="O22" s="22" t="s">
        <v>890</v>
      </c>
      <c r="P22" s="22" t="s">
        <v>260</v>
      </c>
      <c r="Q22" s="272">
        <v>867011.4219872</v>
      </c>
      <c r="R22" s="21">
        <f t="shared" si="5"/>
        <v>10990</v>
      </c>
      <c r="S22" s="21">
        <v>7350</v>
      </c>
      <c r="T22" s="292">
        <f t="shared" si="1"/>
        <v>0.26666666666666666</v>
      </c>
      <c r="U22" s="21">
        <v>4040</v>
      </c>
      <c r="V22" s="292">
        <f t="shared" si="4"/>
        <v>0.2400990099009901</v>
      </c>
      <c r="AH22" s="21"/>
      <c r="AI22" s="21"/>
      <c r="AJ22" s="21"/>
      <c r="AK22" s="21"/>
      <c r="AL22" s="21"/>
      <c r="AM22" s="21"/>
      <c r="AN22" s="21"/>
      <c r="AO22" s="21"/>
      <c r="AP22" s="24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ht="35.25" customHeight="1">
      <c r="A23" s="20">
        <v>18</v>
      </c>
      <c r="B23" s="23" t="s">
        <v>131</v>
      </c>
      <c r="C23" s="23" t="s">
        <v>110</v>
      </c>
      <c r="D23" s="32" t="s">
        <v>111</v>
      </c>
      <c r="E23" s="327">
        <v>406.41</v>
      </c>
      <c r="F23" s="327">
        <v>9310</v>
      </c>
      <c r="G23" s="325">
        <f t="shared" si="2"/>
        <v>378.37</v>
      </c>
      <c r="H23" s="205">
        <v>199.55</v>
      </c>
      <c r="I23" s="205">
        <f t="shared" si="3"/>
        <v>178.82</v>
      </c>
      <c r="J23" s="33">
        <v>9310</v>
      </c>
      <c r="K23" s="34">
        <v>5010</v>
      </c>
      <c r="L23" s="34">
        <f t="shared" si="0"/>
        <v>203.61</v>
      </c>
      <c r="M23" s="20"/>
      <c r="N23" s="53" t="s">
        <v>258</v>
      </c>
      <c r="O23" s="22" t="s">
        <v>892</v>
      </c>
      <c r="P23" s="22" t="s">
        <v>260</v>
      </c>
      <c r="Q23" s="272">
        <v>1417859.74391865</v>
      </c>
      <c r="R23" s="21">
        <f t="shared" si="5"/>
        <v>10990</v>
      </c>
      <c r="S23" s="21">
        <v>7350</v>
      </c>
      <c r="T23" s="292">
        <f t="shared" si="1"/>
        <v>0.26666666666666666</v>
      </c>
      <c r="U23" s="21">
        <v>4040</v>
      </c>
      <c r="V23" s="292">
        <f t="shared" si="4"/>
        <v>0.2400990099009901</v>
      </c>
      <c r="AH23" s="21"/>
      <c r="AI23" s="21"/>
      <c r="AJ23" s="21"/>
      <c r="AK23" s="21"/>
      <c r="AL23" s="21"/>
      <c r="AM23" s="21"/>
      <c r="AN23" s="21"/>
      <c r="AO23" s="21"/>
      <c r="AP23" s="24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ht="35.25" customHeight="1">
      <c r="A24" s="20">
        <v>19</v>
      </c>
      <c r="B24" s="23" t="s">
        <v>132</v>
      </c>
      <c r="C24" s="23" t="s">
        <v>110</v>
      </c>
      <c r="D24" s="32" t="s">
        <v>111</v>
      </c>
      <c r="E24" s="327">
        <v>406.41</v>
      </c>
      <c r="F24" s="327">
        <v>9310</v>
      </c>
      <c r="G24" s="325">
        <f t="shared" si="2"/>
        <v>378.37</v>
      </c>
      <c r="H24" s="205">
        <v>199.55</v>
      </c>
      <c r="I24" s="205">
        <f t="shared" si="3"/>
        <v>178.82</v>
      </c>
      <c r="J24" s="33">
        <v>9310</v>
      </c>
      <c r="K24" s="34">
        <v>5010</v>
      </c>
      <c r="L24" s="34">
        <f t="shared" si="0"/>
        <v>203.61</v>
      </c>
      <c r="M24" s="20"/>
      <c r="N24" s="53" t="s">
        <v>258</v>
      </c>
      <c r="O24" s="22" t="s">
        <v>892</v>
      </c>
      <c r="P24" s="22" t="s">
        <v>260</v>
      </c>
      <c r="Q24" s="272">
        <v>1417859.74391865</v>
      </c>
      <c r="R24" s="21">
        <f t="shared" si="5"/>
        <v>10990</v>
      </c>
      <c r="S24" s="21">
        <v>7350</v>
      </c>
      <c r="T24" s="292">
        <f t="shared" si="1"/>
        <v>0.26666666666666666</v>
      </c>
      <c r="U24" s="21">
        <v>4040</v>
      </c>
      <c r="V24" s="292">
        <f t="shared" si="4"/>
        <v>0.2400990099009901</v>
      </c>
      <c r="AH24" s="21"/>
      <c r="AI24" s="21"/>
      <c r="AJ24" s="21"/>
      <c r="AK24" s="21"/>
      <c r="AL24" s="21"/>
      <c r="AM24" s="21"/>
      <c r="AN24" s="21"/>
      <c r="AO24" s="21"/>
      <c r="AP24" s="24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ht="35.25" customHeight="1">
      <c r="A25" s="20">
        <v>20</v>
      </c>
      <c r="B25" s="23" t="s">
        <v>133</v>
      </c>
      <c r="C25" s="23" t="s">
        <v>110</v>
      </c>
      <c r="D25" s="32" t="s">
        <v>111</v>
      </c>
      <c r="E25" s="327">
        <v>261.04</v>
      </c>
      <c r="F25" s="327">
        <v>8370</v>
      </c>
      <c r="G25" s="325">
        <f t="shared" si="2"/>
        <v>218.49</v>
      </c>
      <c r="H25" s="205">
        <v>128.17</v>
      </c>
      <c r="I25" s="205">
        <f t="shared" si="3"/>
        <v>90.32000000000002</v>
      </c>
      <c r="J25" s="33">
        <v>8370</v>
      </c>
      <c r="K25" s="34">
        <v>4210</v>
      </c>
      <c r="L25" s="34">
        <f t="shared" si="0"/>
        <v>109.9</v>
      </c>
      <c r="M25" s="20"/>
      <c r="N25" s="53" t="s">
        <v>258</v>
      </c>
      <c r="O25" s="22" t="s">
        <v>892</v>
      </c>
      <c r="P25" s="22" t="s">
        <v>260</v>
      </c>
      <c r="Q25" s="272">
        <v>910701.2808556</v>
      </c>
      <c r="R25" s="21">
        <f t="shared" si="5"/>
        <v>9880</v>
      </c>
      <c r="S25" s="21">
        <v>6020</v>
      </c>
      <c r="T25" s="292">
        <f t="shared" si="1"/>
        <v>0.3903654485049834</v>
      </c>
      <c r="U25" s="21">
        <v>3310</v>
      </c>
      <c r="V25" s="292">
        <f t="shared" si="4"/>
        <v>0.2719033232628399</v>
      </c>
      <c r="AH25" s="21"/>
      <c r="AI25" s="21"/>
      <c r="AJ25" s="21"/>
      <c r="AK25" s="21"/>
      <c r="AL25" s="21"/>
      <c r="AM25" s="21"/>
      <c r="AN25" s="21"/>
      <c r="AO25" s="21"/>
      <c r="AP25" s="24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8" s="42" customFormat="1" ht="35.25" customHeight="1">
      <c r="A26" s="20">
        <v>21</v>
      </c>
      <c r="B26" s="23" t="s">
        <v>134</v>
      </c>
      <c r="C26" s="23" t="s">
        <v>110</v>
      </c>
      <c r="D26" s="32" t="s">
        <v>111</v>
      </c>
      <c r="E26" s="327">
        <v>261.56</v>
      </c>
      <c r="F26" s="327">
        <v>10470</v>
      </c>
      <c r="G26" s="325">
        <f t="shared" si="2"/>
        <v>273.85</v>
      </c>
      <c r="H26" s="205">
        <v>193.82</v>
      </c>
      <c r="I26" s="205">
        <f t="shared" si="3"/>
        <v>80.03000000000003</v>
      </c>
      <c r="J26" s="33">
        <v>10470</v>
      </c>
      <c r="K26" s="34">
        <v>5470</v>
      </c>
      <c r="L26" s="34">
        <f t="shared" si="0"/>
        <v>143.07</v>
      </c>
      <c r="M26" s="20" t="s">
        <v>113</v>
      </c>
      <c r="N26" s="267" t="s">
        <v>889</v>
      </c>
      <c r="O26" s="269" t="s">
        <v>890</v>
      </c>
      <c r="P26" s="269" t="s">
        <v>260</v>
      </c>
      <c r="Q26" s="271">
        <v>499241.6069368</v>
      </c>
      <c r="R26" s="21">
        <f t="shared" si="5"/>
        <v>12350</v>
      </c>
      <c r="S26" s="42">
        <v>8850</v>
      </c>
      <c r="T26" s="292">
        <f t="shared" si="1"/>
        <v>0.18305084745762712</v>
      </c>
      <c r="U26" s="42">
        <v>4870</v>
      </c>
      <c r="V26" s="292">
        <f t="shared" si="4"/>
        <v>0.12320328542094455</v>
      </c>
      <c r="AP26" s="62"/>
      <c r="BF26" s="38"/>
    </row>
    <row r="27" spans="1:56" ht="35.25" customHeight="1">
      <c r="A27" s="20">
        <v>22</v>
      </c>
      <c r="B27" s="23" t="s">
        <v>135</v>
      </c>
      <c r="C27" s="23" t="s">
        <v>110</v>
      </c>
      <c r="D27" s="32" t="s">
        <v>111</v>
      </c>
      <c r="E27" s="326">
        <v>544.19</v>
      </c>
      <c r="F27" s="326">
        <v>10270</v>
      </c>
      <c r="G27" s="325">
        <f t="shared" si="2"/>
        <v>558.88</v>
      </c>
      <c r="H27" s="205">
        <v>267.2</v>
      </c>
      <c r="I27" s="205">
        <f t="shared" si="3"/>
        <v>291.68</v>
      </c>
      <c r="J27" s="33">
        <v>10270</v>
      </c>
      <c r="K27" s="34">
        <v>5530</v>
      </c>
      <c r="L27" s="34">
        <f t="shared" si="0"/>
        <v>300.94</v>
      </c>
      <c r="M27" s="20"/>
      <c r="N27" s="53" t="s">
        <v>258</v>
      </c>
      <c r="O27" s="22" t="s">
        <v>893</v>
      </c>
      <c r="P27" s="22" t="s">
        <v>260</v>
      </c>
      <c r="Q27" s="272">
        <v>1819774.7883970002</v>
      </c>
      <c r="R27" s="21">
        <f t="shared" si="5"/>
        <v>12120</v>
      </c>
      <c r="S27" s="21">
        <v>8190</v>
      </c>
      <c r="T27" s="292">
        <f t="shared" si="1"/>
        <v>0.25396825396825395</v>
      </c>
      <c r="U27" s="21">
        <v>4500</v>
      </c>
      <c r="V27" s="292">
        <f t="shared" si="4"/>
        <v>0.2288888888888889</v>
      </c>
      <c r="AH27" s="21"/>
      <c r="AI27" s="21"/>
      <c r="AJ27" s="21"/>
      <c r="AK27" s="21"/>
      <c r="AL27" s="21"/>
      <c r="AM27" s="21"/>
      <c r="AN27" s="21"/>
      <c r="AO27" s="21"/>
      <c r="AP27" s="24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ht="35.25" customHeight="1">
      <c r="A28" s="20">
        <v>23</v>
      </c>
      <c r="B28" s="23" t="s">
        <v>136</v>
      </c>
      <c r="C28" s="23" t="s">
        <v>110</v>
      </c>
      <c r="D28" s="32" t="s">
        <v>111</v>
      </c>
      <c r="E28" s="326">
        <v>369.63</v>
      </c>
      <c r="F28" s="326">
        <v>9310</v>
      </c>
      <c r="G28" s="325">
        <f t="shared" si="2"/>
        <v>344.13</v>
      </c>
      <c r="H28" s="205">
        <v>181.49</v>
      </c>
      <c r="I28" s="205">
        <f t="shared" si="3"/>
        <v>162.64</v>
      </c>
      <c r="J28" s="33">
        <v>9310</v>
      </c>
      <c r="K28" s="34">
        <v>5010</v>
      </c>
      <c r="L28" s="34">
        <f t="shared" si="0"/>
        <v>185.18</v>
      </c>
      <c r="M28" s="20"/>
      <c r="N28" s="53" t="s">
        <v>258</v>
      </c>
      <c r="O28" s="22" t="s">
        <v>893</v>
      </c>
      <c r="P28" s="22" t="s">
        <v>260</v>
      </c>
      <c r="Q28" s="272">
        <v>1236045.048669</v>
      </c>
      <c r="R28" s="21">
        <f t="shared" si="5"/>
        <v>10990</v>
      </c>
      <c r="S28" s="21">
        <v>7350</v>
      </c>
      <c r="T28" s="292">
        <f t="shared" si="1"/>
        <v>0.26666666666666666</v>
      </c>
      <c r="U28" s="21">
        <v>4040</v>
      </c>
      <c r="V28" s="292">
        <f t="shared" si="4"/>
        <v>0.2400990099009901</v>
      </c>
      <c r="AH28" s="21"/>
      <c r="AI28" s="21"/>
      <c r="AJ28" s="21"/>
      <c r="AK28" s="21"/>
      <c r="AL28" s="21"/>
      <c r="AM28" s="21"/>
      <c r="AN28" s="21"/>
      <c r="AO28" s="21"/>
      <c r="AP28" s="24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ht="35.25" customHeight="1">
      <c r="A29" s="20">
        <v>24</v>
      </c>
      <c r="B29" s="23" t="s">
        <v>137</v>
      </c>
      <c r="C29" s="23" t="s">
        <v>110</v>
      </c>
      <c r="D29" s="32" t="s">
        <v>111</v>
      </c>
      <c r="E29" s="326">
        <v>369.63</v>
      </c>
      <c r="F29" s="326">
        <v>9310</v>
      </c>
      <c r="G29" s="325">
        <f t="shared" si="2"/>
        <v>344.13</v>
      </c>
      <c r="H29" s="205">
        <v>181.49</v>
      </c>
      <c r="I29" s="205">
        <f t="shared" si="3"/>
        <v>162.64</v>
      </c>
      <c r="J29" s="33">
        <v>9310</v>
      </c>
      <c r="K29" s="34">
        <v>5010</v>
      </c>
      <c r="L29" s="34">
        <f t="shared" si="0"/>
        <v>185.18</v>
      </c>
      <c r="M29" s="20"/>
      <c r="N29" s="53" t="s">
        <v>258</v>
      </c>
      <c r="O29" s="22" t="s">
        <v>893</v>
      </c>
      <c r="P29" s="22" t="s">
        <v>260</v>
      </c>
      <c r="Q29" s="272">
        <v>1236045.048669</v>
      </c>
      <c r="R29" s="21">
        <f t="shared" si="5"/>
        <v>10990</v>
      </c>
      <c r="S29" s="21">
        <v>7350</v>
      </c>
      <c r="T29" s="292">
        <f t="shared" si="1"/>
        <v>0.26666666666666666</v>
      </c>
      <c r="U29" s="21">
        <v>4040</v>
      </c>
      <c r="V29" s="292">
        <f t="shared" si="4"/>
        <v>0.2400990099009901</v>
      </c>
      <c r="AH29" s="21"/>
      <c r="AI29" s="21"/>
      <c r="AJ29" s="21"/>
      <c r="AK29" s="21"/>
      <c r="AL29" s="21"/>
      <c r="AM29" s="21"/>
      <c r="AN29" s="21"/>
      <c r="AO29" s="21"/>
      <c r="AP29" s="24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ht="35.25" customHeight="1">
      <c r="A30" s="20">
        <v>25</v>
      </c>
      <c r="B30" s="23" t="s">
        <v>138</v>
      </c>
      <c r="C30" s="23" t="s">
        <v>110</v>
      </c>
      <c r="D30" s="32" t="s">
        <v>111</v>
      </c>
      <c r="E30" s="326">
        <v>369.63</v>
      </c>
      <c r="F30" s="326">
        <v>9310</v>
      </c>
      <c r="G30" s="325">
        <f t="shared" si="2"/>
        <v>344.13</v>
      </c>
      <c r="H30" s="205">
        <v>181.49</v>
      </c>
      <c r="I30" s="205">
        <f t="shared" si="3"/>
        <v>162.64</v>
      </c>
      <c r="J30" s="33">
        <v>9310</v>
      </c>
      <c r="K30" s="34">
        <v>5010</v>
      </c>
      <c r="L30" s="34">
        <f t="shared" si="0"/>
        <v>185.18</v>
      </c>
      <c r="M30" s="20"/>
      <c r="N30" s="53" t="s">
        <v>258</v>
      </c>
      <c r="O30" s="22" t="s">
        <v>893</v>
      </c>
      <c r="P30" s="22" t="s">
        <v>260</v>
      </c>
      <c r="Q30" s="272">
        <v>1236045.048669</v>
      </c>
      <c r="R30" s="21">
        <f t="shared" si="5"/>
        <v>10990</v>
      </c>
      <c r="S30" s="21">
        <v>7350</v>
      </c>
      <c r="T30" s="292">
        <f t="shared" si="1"/>
        <v>0.26666666666666666</v>
      </c>
      <c r="U30" s="21">
        <v>4040</v>
      </c>
      <c r="V30" s="292">
        <f t="shared" si="4"/>
        <v>0.2400990099009901</v>
      </c>
      <c r="AH30" s="21"/>
      <c r="AI30" s="21"/>
      <c r="AJ30" s="21"/>
      <c r="AK30" s="21"/>
      <c r="AL30" s="21"/>
      <c r="AM30" s="21"/>
      <c r="AN30" s="21"/>
      <c r="AO30" s="21"/>
      <c r="AP30" s="24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ht="35.25" customHeight="1">
      <c r="A31" s="20">
        <v>26</v>
      </c>
      <c r="B31" s="23" t="s">
        <v>139</v>
      </c>
      <c r="C31" s="23" t="s">
        <v>110</v>
      </c>
      <c r="D31" s="32" t="s">
        <v>111</v>
      </c>
      <c r="E31" s="326">
        <v>369.63</v>
      </c>
      <c r="F31" s="326">
        <v>9310</v>
      </c>
      <c r="G31" s="325">
        <f t="shared" si="2"/>
        <v>344.13</v>
      </c>
      <c r="H31" s="205">
        <v>181.49</v>
      </c>
      <c r="I31" s="205">
        <f t="shared" si="3"/>
        <v>162.64</v>
      </c>
      <c r="J31" s="33">
        <v>9310</v>
      </c>
      <c r="K31" s="34">
        <v>5010</v>
      </c>
      <c r="L31" s="34">
        <f t="shared" si="0"/>
        <v>185.18</v>
      </c>
      <c r="M31" s="20"/>
      <c r="N31" s="53" t="s">
        <v>258</v>
      </c>
      <c r="O31" s="22" t="s">
        <v>893</v>
      </c>
      <c r="P31" s="22" t="s">
        <v>260</v>
      </c>
      <c r="Q31" s="272">
        <v>1236045.048669</v>
      </c>
      <c r="R31" s="21">
        <f t="shared" si="5"/>
        <v>10990</v>
      </c>
      <c r="S31" s="21">
        <v>7350</v>
      </c>
      <c r="T31" s="292">
        <f t="shared" si="1"/>
        <v>0.26666666666666666</v>
      </c>
      <c r="U31" s="21">
        <v>4040</v>
      </c>
      <c r="V31" s="292">
        <f t="shared" si="4"/>
        <v>0.2400990099009901</v>
      </c>
      <c r="AH31" s="21"/>
      <c r="AI31" s="21"/>
      <c r="AJ31" s="21"/>
      <c r="AK31" s="21"/>
      <c r="AL31" s="21"/>
      <c r="AM31" s="21"/>
      <c r="AN31" s="21"/>
      <c r="AO31" s="21"/>
      <c r="AP31" s="24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ht="35.25" customHeight="1">
      <c r="A32" s="20">
        <v>27</v>
      </c>
      <c r="B32" s="23" t="s">
        <v>140</v>
      </c>
      <c r="C32" s="23" t="s">
        <v>110</v>
      </c>
      <c r="D32" s="32" t="s">
        <v>111</v>
      </c>
      <c r="E32" s="326">
        <v>369.63</v>
      </c>
      <c r="F32" s="326">
        <v>9310</v>
      </c>
      <c r="G32" s="325">
        <f t="shared" si="2"/>
        <v>344.13</v>
      </c>
      <c r="H32" s="205">
        <v>181.49</v>
      </c>
      <c r="I32" s="205">
        <f t="shared" si="3"/>
        <v>162.64</v>
      </c>
      <c r="J32" s="33">
        <v>9310</v>
      </c>
      <c r="K32" s="34">
        <v>5010</v>
      </c>
      <c r="L32" s="34">
        <f t="shared" si="0"/>
        <v>185.18</v>
      </c>
      <c r="M32" s="20"/>
      <c r="N32" s="53" t="s">
        <v>258</v>
      </c>
      <c r="O32" s="22" t="s">
        <v>893</v>
      </c>
      <c r="P32" s="22" t="s">
        <v>260</v>
      </c>
      <c r="Q32" s="272">
        <v>1236045.048669</v>
      </c>
      <c r="R32" s="21">
        <f t="shared" si="5"/>
        <v>10990</v>
      </c>
      <c r="S32" s="21">
        <v>7350</v>
      </c>
      <c r="T32" s="292">
        <f t="shared" si="1"/>
        <v>0.26666666666666666</v>
      </c>
      <c r="U32" s="21">
        <v>4040</v>
      </c>
      <c r="V32" s="292">
        <f t="shared" si="4"/>
        <v>0.2400990099009901</v>
      </c>
      <c r="AH32" s="21"/>
      <c r="AI32" s="21"/>
      <c r="AJ32" s="21"/>
      <c r="AK32" s="21"/>
      <c r="AL32" s="21"/>
      <c r="AM32" s="21"/>
      <c r="AN32" s="21"/>
      <c r="AO32" s="21"/>
      <c r="AP32" s="24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ht="35.25" customHeight="1">
      <c r="A33" s="20">
        <v>28</v>
      </c>
      <c r="B33" s="23" t="s">
        <v>141</v>
      </c>
      <c r="C33" s="23" t="s">
        <v>110</v>
      </c>
      <c r="D33" s="32" t="s">
        <v>111</v>
      </c>
      <c r="E33" s="326">
        <v>369.63</v>
      </c>
      <c r="F33" s="326">
        <v>9310</v>
      </c>
      <c r="G33" s="325">
        <f t="shared" si="2"/>
        <v>344.13</v>
      </c>
      <c r="H33" s="205">
        <v>181.49</v>
      </c>
      <c r="I33" s="205">
        <f t="shared" si="3"/>
        <v>162.64</v>
      </c>
      <c r="J33" s="33">
        <v>9310</v>
      </c>
      <c r="K33" s="34">
        <v>5010</v>
      </c>
      <c r="L33" s="34">
        <f t="shared" si="0"/>
        <v>185.18</v>
      </c>
      <c r="M33" s="20"/>
      <c r="N33" s="53" t="s">
        <v>258</v>
      </c>
      <c r="O33" s="22" t="s">
        <v>891</v>
      </c>
      <c r="P33" s="22" t="s">
        <v>260</v>
      </c>
      <c r="Q33" s="272">
        <v>1110850.651399986</v>
      </c>
      <c r="R33" s="21">
        <f t="shared" si="5"/>
        <v>10990</v>
      </c>
      <c r="S33" s="21">
        <v>7350</v>
      </c>
      <c r="T33" s="292">
        <f t="shared" si="1"/>
        <v>0.26666666666666666</v>
      </c>
      <c r="U33" s="21">
        <v>4040</v>
      </c>
      <c r="V33" s="292">
        <f t="shared" si="4"/>
        <v>0.2400990099009901</v>
      </c>
      <c r="AH33" s="21"/>
      <c r="AI33" s="21"/>
      <c r="AJ33" s="21"/>
      <c r="AK33" s="21"/>
      <c r="AL33" s="21"/>
      <c r="AM33" s="21"/>
      <c r="AN33" s="21"/>
      <c r="AO33" s="21"/>
      <c r="AP33" s="24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ht="35.25" customHeight="1">
      <c r="A34" s="20">
        <v>29</v>
      </c>
      <c r="B34" s="23" t="s">
        <v>142</v>
      </c>
      <c r="C34" s="23" t="s">
        <v>110</v>
      </c>
      <c r="D34" s="32" t="s">
        <v>111</v>
      </c>
      <c r="E34" s="326">
        <v>407.01</v>
      </c>
      <c r="F34" s="326">
        <v>9310</v>
      </c>
      <c r="G34" s="325">
        <f t="shared" si="2"/>
        <v>378.93</v>
      </c>
      <c r="H34" s="205">
        <v>199.84</v>
      </c>
      <c r="I34" s="205">
        <f t="shared" si="3"/>
        <v>179.09</v>
      </c>
      <c r="J34" s="33">
        <v>9310</v>
      </c>
      <c r="K34" s="34">
        <v>5010</v>
      </c>
      <c r="L34" s="34">
        <f t="shared" si="0"/>
        <v>203.91</v>
      </c>
      <c r="M34" s="20"/>
      <c r="N34" s="53" t="s">
        <v>258</v>
      </c>
      <c r="O34" s="22" t="s">
        <v>891</v>
      </c>
      <c r="P34" s="22" t="s">
        <v>260</v>
      </c>
      <c r="Q34" s="272">
        <v>1223188.928459022</v>
      </c>
      <c r="R34" s="21">
        <f t="shared" si="5"/>
        <v>10990</v>
      </c>
      <c r="S34" s="21">
        <v>7350</v>
      </c>
      <c r="T34" s="292">
        <f t="shared" si="1"/>
        <v>0.26666666666666666</v>
      </c>
      <c r="U34" s="21">
        <v>4040</v>
      </c>
      <c r="V34" s="292">
        <f t="shared" si="4"/>
        <v>0.2400990099009901</v>
      </c>
      <c r="AH34" s="21"/>
      <c r="AI34" s="21"/>
      <c r="AJ34" s="21"/>
      <c r="AK34" s="21"/>
      <c r="AL34" s="21"/>
      <c r="AM34" s="21"/>
      <c r="AN34" s="21"/>
      <c r="AO34" s="21"/>
      <c r="AP34" s="24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56" ht="35.25" customHeight="1">
      <c r="A35" s="20">
        <v>30</v>
      </c>
      <c r="B35" s="23" t="s">
        <v>143</v>
      </c>
      <c r="C35" s="23" t="s">
        <v>110</v>
      </c>
      <c r="D35" s="32" t="s">
        <v>111</v>
      </c>
      <c r="E35" s="326">
        <v>406.8</v>
      </c>
      <c r="F35" s="326">
        <v>9310</v>
      </c>
      <c r="G35" s="325">
        <f t="shared" si="2"/>
        <v>378.73</v>
      </c>
      <c r="H35" s="205">
        <v>199.74</v>
      </c>
      <c r="I35" s="205">
        <f t="shared" si="3"/>
        <v>178.99</v>
      </c>
      <c r="J35" s="33">
        <v>9310</v>
      </c>
      <c r="K35" s="34">
        <v>5010</v>
      </c>
      <c r="L35" s="34">
        <f t="shared" si="0"/>
        <v>203.81</v>
      </c>
      <c r="M35" s="20"/>
      <c r="N35" s="53" t="s">
        <v>258</v>
      </c>
      <c r="O35" s="22" t="s">
        <v>891</v>
      </c>
      <c r="P35" s="22" t="s">
        <v>260</v>
      </c>
      <c r="Q35" s="272">
        <v>1222557.8145429601</v>
      </c>
      <c r="R35" s="21">
        <f t="shared" si="5"/>
        <v>10990</v>
      </c>
      <c r="S35" s="21">
        <v>7350</v>
      </c>
      <c r="T35" s="292">
        <f t="shared" si="1"/>
        <v>0.26666666666666666</v>
      </c>
      <c r="U35" s="21">
        <v>4040</v>
      </c>
      <c r="V35" s="292">
        <f t="shared" si="4"/>
        <v>0.2400990099009901</v>
      </c>
      <c r="AH35" s="21"/>
      <c r="AI35" s="21"/>
      <c r="AJ35" s="21"/>
      <c r="AK35" s="21"/>
      <c r="AL35" s="21"/>
      <c r="AM35" s="21"/>
      <c r="AN35" s="21"/>
      <c r="AO35" s="21"/>
      <c r="AP35" s="24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6" ht="35.25" customHeight="1">
      <c r="A36" s="20">
        <v>31</v>
      </c>
      <c r="B36" s="23" t="s">
        <v>144</v>
      </c>
      <c r="C36" s="23" t="s">
        <v>110</v>
      </c>
      <c r="D36" s="32" t="s">
        <v>111</v>
      </c>
      <c r="E36" s="326">
        <v>369.63</v>
      </c>
      <c r="F36" s="326">
        <v>9310</v>
      </c>
      <c r="G36" s="325">
        <f t="shared" si="2"/>
        <v>344.13</v>
      </c>
      <c r="H36" s="205">
        <v>181.49</v>
      </c>
      <c r="I36" s="205">
        <f t="shared" si="3"/>
        <v>162.64</v>
      </c>
      <c r="J36" s="33">
        <v>9310</v>
      </c>
      <c r="K36" s="34">
        <v>5010</v>
      </c>
      <c r="L36" s="34">
        <f t="shared" si="0"/>
        <v>185.18</v>
      </c>
      <c r="M36" s="20"/>
      <c r="N36" s="53" t="s">
        <v>258</v>
      </c>
      <c r="O36" s="22" t="s">
        <v>891</v>
      </c>
      <c r="P36" s="22" t="s">
        <v>260</v>
      </c>
      <c r="Q36" s="272">
        <v>1110850.651399986</v>
      </c>
      <c r="R36" s="21">
        <f t="shared" si="5"/>
        <v>10990</v>
      </c>
      <c r="S36" s="21">
        <v>7350</v>
      </c>
      <c r="T36" s="292">
        <f t="shared" si="1"/>
        <v>0.26666666666666666</v>
      </c>
      <c r="U36" s="21">
        <v>4040</v>
      </c>
      <c r="V36" s="292">
        <f t="shared" si="4"/>
        <v>0.2400990099009901</v>
      </c>
      <c r="AH36" s="21"/>
      <c r="AI36" s="21"/>
      <c r="AJ36" s="21"/>
      <c r="AK36" s="21"/>
      <c r="AL36" s="21"/>
      <c r="AM36" s="21"/>
      <c r="AN36" s="21"/>
      <c r="AO36" s="21"/>
      <c r="AP36" s="24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</row>
    <row r="37" spans="1:56" ht="35.25" customHeight="1">
      <c r="A37" s="20">
        <v>32</v>
      </c>
      <c r="B37" s="23" t="s">
        <v>145</v>
      </c>
      <c r="C37" s="23" t="s">
        <v>110</v>
      </c>
      <c r="D37" s="32" t="s">
        <v>111</v>
      </c>
      <c r="E37" s="326">
        <v>369.63</v>
      </c>
      <c r="F37" s="326">
        <v>9310</v>
      </c>
      <c r="G37" s="325">
        <f t="shared" si="2"/>
        <v>344.13</v>
      </c>
      <c r="H37" s="205">
        <v>181.49</v>
      </c>
      <c r="I37" s="205">
        <f t="shared" si="3"/>
        <v>162.64</v>
      </c>
      <c r="J37" s="33">
        <v>9310</v>
      </c>
      <c r="K37" s="34">
        <v>5010</v>
      </c>
      <c r="L37" s="34">
        <f t="shared" si="0"/>
        <v>185.18</v>
      </c>
      <c r="M37" s="20"/>
      <c r="N37" s="53" t="s">
        <v>258</v>
      </c>
      <c r="O37" s="22" t="s">
        <v>891</v>
      </c>
      <c r="P37" s="22" t="s">
        <v>260</v>
      </c>
      <c r="Q37" s="272">
        <v>1110850.651399986</v>
      </c>
      <c r="R37" s="21">
        <f t="shared" si="5"/>
        <v>10990</v>
      </c>
      <c r="S37" s="21">
        <v>7350</v>
      </c>
      <c r="T37" s="292">
        <f t="shared" si="1"/>
        <v>0.26666666666666666</v>
      </c>
      <c r="U37" s="21">
        <v>4040</v>
      </c>
      <c r="V37" s="292">
        <f t="shared" si="4"/>
        <v>0.2400990099009901</v>
      </c>
      <c r="AH37" s="21"/>
      <c r="AI37" s="21"/>
      <c r="AJ37" s="21"/>
      <c r="AK37" s="21"/>
      <c r="AL37" s="21"/>
      <c r="AM37" s="21"/>
      <c r="AN37" s="21"/>
      <c r="AO37" s="21"/>
      <c r="AP37" s="24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  <row r="38" spans="1:56" ht="35.25" customHeight="1">
      <c r="A38" s="20">
        <v>33</v>
      </c>
      <c r="B38" s="23" t="s">
        <v>146</v>
      </c>
      <c r="C38" s="23" t="s">
        <v>110</v>
      </c>
      <c r="D38" s="32" t="s">
        <v>111</v>
      </c>
      <c r="E38" s="326">
        <v>369.63</v>
      </c>
      <c r="F38" s="326">
        <v>9310</v>
      </c>
      <c r="G38" s="325">
        <f t="shared" si="2"/>
        <v>344.13</v>
      </c>
      <c r="H38" s="205">
        <v>181.49</v>
      </c>
      <c r="I38" s="205">
        <f t="shared" si="3"/>
        <v>162.64</v>
      </c>
      <c r="J38" s="33">
        <v>9310</v>
      </c>
      <c r="K38" s="34">
        <v>5010</v>
      </c>
      <c r="L38" s="34">
        <f aca="true" t="shared" si="6" ref="L38:L59">ROUND(K38*E38/10000,2)</f>
        <v>185.18</v>
      </c>
      <c r="M38" s="20"/>
      <c r="N38" s="53" t="s">
        <v>258</v>
      </c>
      <c r="O38" s="22" t="s">
        <v>891</v>
      </c>
      <c r="P38" s="22" t="s">
        <v>260</v>
      </c>
      <c r="Q38" s="272">
        <v>1110850.651399986</v>
      </c>
      <c r="R38" s="21">
        <f t="shared" si="5"/>
        <v>10990</v>
      </c>
      <c r="S38" s="21">
        <v>7350</v>
      </c>
      <c r="T38" s="292">
        <f aca="true" t="shared" si="7" ref="T38:T59">(J38-S38)/S38</f>
        <v>0.26666666666666666</v>
      </c>
      <c r="U38" s="21">
        <v>4040</v>
      </c>
      <c r="V38" s="292">
        <f t="shared" si="4"/>
        <v>0.2400990099009901</v>
      </c>
      <c r="AH38" s="21"/>
      <c r="AI38" s="21"/>
      <c r="AJ38" s="21"/>
      <c r="AK38" s="21"/>
      <c r="AL38" s="21"/>
      <c r="AM38" s="21"/>
      <c r="AN38" s="21"/>
      <c r="AO38" s="21"/>
      <c r="AP38" s="24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6" ht="35.25" customHeight="1">
      <c r="A39" s="20">
        <v>34</v>
      </c>
      <c r="B39" s="23" t="s">
        <v>147</v>
      </c>
      <c r="C39" s="23" t="s">
        <v>110</v>
      </c>
      <c r="D39" s="32" t="s">
        <v>111</v>
      </c>
      <c r="E39" s="326">
        <v>369.63</v>
      </c>
      <c r="F39" s="326">
        <v>9310</v>
      </c>
      <c r="G39" s="325">
        <f t="shared" si="2"/>
        <v>344.13</v>
      </c>
      <c r="H39" s="205">
        <v>181.49</v>
      </c>
      <c r="I39" s="205">
        <f t="shared" si="3"/>
        <v>162.64</v>
      </c>
      <c r="J39" s="33">
        <v>9310</v>
      </c>
      <c r="K39" s="34">
        <v>5010</v>
      </c>
      <c r="L39" s="34">
        <f t="shared" si="6"/>
        <v>185.18</v>
      </c>
      <c r="M39" s="20"/>
      <c r="N39" s="53" t="s">
        <v>258</v>
      </c>
      <c r="O39" s="22" t="s">
        <v>891</v>
      </c>
      <c r="P39" s="22" t="s">
        <v>260</v>
      </c>
      <c r="Q39" s="272">
        <v>1110850.651399986</v>
      </c>
      <c r="R39" s="21">
        <f t="shared" si="5"/>
        <v>10990</v>
      </c>
      <c r="S39" s="21">
        <v>7350</v>
      </c>
      <c r="T39" s="292">
        <f t="shared" si="7"/>
        <v>0.26666666666666666</v>
      </c>
      <c r="U39" s="21">
        <v>4040</v>
      </c>
      <c r="V39" s="292">
        <f t="shared" si="4"/>
        <v>0.2400990099009901</v>
      </c>
      <c r="AH39" s="21"/>
      <c r="AI39" s="21"/>
      <c r="AJ39" s="21"/>
      <c r="AK39" s="21"/>
      <c r="AL39" s="21"/>
      <c r="AM39" s="21"/>
      <c r="AN39" s="21"/>
      <c r="AO39" s="21"/>
      <c r="AP39" s="24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1:56" ht="35.25" customHeight="1">
      <c r="A40" s="20">
        <v>35</v>
      </c>
      <c r="B40" s="23" t="s">
        <v>148</v>
      </c>
      <c r="C40" s="23" t="s">
        <v>110</v>
      </c>
      <c r="D40" s="32" t="s">
        <v>111</v>
      </c>
      <c r="E40" s="326">
        <v>369.63</v>
      </c>
      <c r="F40" s="326">
        <v>9310</v>
      </c>
      <c r="G40" s="325">
        <f t="shared" si="2"/>
        <v>344.13</v>
      </c>
      <c r="H40" s="205">
        <v>181.49</v>
      </c>
      <c r="I40" s="205">
        <f t="shared" si="3"/>
        <v>162.64</v>
      </c>
      <c r="J40" s="33">
        <v>9310</v>
      </c>
      <c r="K40" s="34">
        <v>5010</v>
      </c>
      <c r="L40" s="34">
        <f t="shared" si="6"/>
        <v>185.18</v>
      </c>
      <c r="M40" s="20"/>
      <c r="N40" s="53" t="s">
        <v>258</v>
      </c>
      <c r="O40" s="22" t="s">
        <v>313</v>
      </c>
      <c r="P40" s="22" t="s">
        <v>260</v>
      </c>
      <c r="Q40" s="272">
        <v>1134569.563731</v>
      </c>
      <c r="R40" s="21">
        <f t="shared" si="5"/>
        <v>10990</v>
      </c>
      <c r="S40" s="21">
        <v>7350</v>
      </c>
      <c r="T40" s="292">
        <f t="shared" si="7"/>
        <v>0.26666666666666666</v>
      </c>
      <c r="U40" s="21">
        <v>4040</v>
      </c>
      <c r="V40" s="292">
        <f t="shared" si="4"/>
        <v>0.2400990099009901</v>
      </c>
      <c r="AH40" s="21"/>
      <c r="AI40" s="21"/>
      <c r="AJ40" s="21"/>
      <c r="AK40" s="21"/>
      <c r="AL40" s="21"/>
      <c r="AM40" s="21"/>
      <c r="AN40" s="21"/>
      <c r="AO40" s="21"/>
      <c r="AP40" s="24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1:56" ht="35.25" customHeight="1">
      <c r="A41" s="20">
        <v>36</v>
      </c>
      <c r="B41" s="23" t="s">
        <v>149</v>
      </c>
      <c r="C41" s="23" t="s">
        <v>110</v>
      </c>
      <c r="D41" s="32" t="s">
        <v>111</v>
      </c>
      <c r="E41" s="326">
        <v>369.21</v>
      </c>
      <c r="F41" s="326">
        <v>9310</v>
      </c>
      <c r="G41" s="325">
        <f t="shared" si="2"/>
        <v>343.73</v>
      </c>
      <c r="H41" s="205">
        <v>181.28</v>
      </c>
      <c r="I41" s="205">
        <f t="shared" si="3"/>
        <v>162.45000000000002</v>
      </c>
      <c r="J41" s="33">
        <v>9310</v>
      </c>
      <c r="K41" s="34">
        <v>5010</v>
      </c>
      <c r="L41" s="34">
        <f t="shared" si="6"/>
        <v>184.97</v>
      </c>
      <c r="M41" s="20"/>
      <c r="N41" s="53" t="s">
        <v>346</v>
      </c>
      <c r="O41" s="22" t="s">
        <v>347</v>
      </c>
      <c r="P41" s="22" t="s">
        <v>260</v>
      </c>
      <c r="Q41" s="272">
        <v>1546109.4522972</v>
      </c>
      <c r="R41" s="21">
        <f t="shared" si="5"/>
        <v>10990</v>
      </c>
      <c r="S41" s="21">
        <v>7350</v>
      </c>
      <c r="T41" s="292">
        <f t="shared" si="7"/>
        <v>0.26666666666666666</v>
      </c>
      <c r="U41" s="21">
        <v>4040</v>
      </c>
      <c r="V41" s="292">
        <f t="shared" si="4"/>
        <v>0.2400990099009901</v>
      </c>
      <c r="AH41" s="21"/>
      <c r="AI41" s="21"/>
      <c r="AJ41" s="21"/>
      <c r="AK41" s="21"/>
      <c r="AL41" s="21"/>
      <c r="AM41" s="21"/>
      <c r="AN41" s="21"/>
      <c r="AO41" s="21"/>
      <c r="AP41" s="24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</row>
    <row r="42" spans="1:56" ht="35.25" customHeight="1">
      <c r="A42" s="20">
        <v>37</v>
      </c>
      <c r="B42" s="23" t="s">
        <v>150</v>
      </c>
      <c r="C42" s="23" t="s">
        <v>110</v>
      </c>
      <c r="D42" s="32" t="s">
        <v>111</v>
      </c>
      <c r="E42" s="326">
        <v>369.21</v>
      </c>
      <c r="F42" s="326">
        <v>9310</v>
      </c>
      <c r="G42" s="325">
        <f t="shared" si="2"/>
        <v>343.73</v>
      </c>
      <c r="H42" s="205">
        <v>181.28</v>
      </c>
      <c r="I42" s="205">
        <f t="shared" si="3"/>
        <v>162.45000000000002</v>
      </c>
      <c r="J42" s="33">
        <v>9310</v>
      </c>
      <c r="K42" s="34">
        <v>5010</v>
      </c>
      <c r="L42" s="34">
        <f t="shared" si="6"/>
        <v>184.97</v>
      </c>
      <c r="M42" s="20"/>
      <c r="N42" s="53" t="s">
        <v>346</v>
      </c>
      <c r="O42" s="22" t="s">
        <v>347</v>
      </c>
      <c r="P42" s="22" t="s">
        <v>260</v>
      </c>
      <c r="Q42" s="272">
        <v>1546109.4522972</v>
      </c>
      <c r="R42" s="21">
        <f t="shared" si="5"/>
        <v>10990</v>
      </c>
      <c r="S42" s="21">
        <v>7350</v>
      </c>
      <c r="T42" s="292">
        <f t="shared" si="7"/>
        <v>0.26666666666666666</v>
      </c>
      <c r="U42" s="21">
        <v>4040</v>
      </c>
      <c r="V42" s="292">
        <f t="shared" si="4"/>
        <v>0.2400990099009901</v>
      </c>
      <c r="AH42" s="21"/>
      <c r="AI42" s="21"/>
      <c r="AJ42" s="21"/>
      <c r="AK42" s="21"/>
      <c r="AL42" s="21"/>
      <c r="AM42" s="21"/>
      <c r="AN42" s="21"/>
      <c r="AO42" s="21"/>
      <c r="AP42" s="24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</row>
    <row r="43" spans="1:56" ht="35.25" customHeight="1">
      <c r="A43" s="20">
        <v>38</v>
      </c>
      <c r="B43" s="23" t="s">
        <v>151</v>
      </c>
      <c r="C43" s="23" t="s">
        <v>110</v>
      </c>
      <c r="D43" s="32" t="s">
        <v>111</v>
      </c>
      <c r="E43" s="326">
        <v>425.84</v>
      </c>
      <c r="F43" s="326">
        <v>9310</v>
      </c>
      <c r="G43" s="325">
        <f t="shared" si="2"/>
        <v>396.46</v>
      </c>
      <c r="H43" s="205">
        <v>209.09</v>
      </c>
      <c r="I43" s="205">
        <f t="shared" si="3"/>
        <v>187.36999999999998</v>
      </c>
      <c r="J43" s="33">
        <v>9310</v>
      </c>
      <c r="K43" s="34">
        <v>5010</v>
      </c>
      <c r="L43" s="34">
        <f t="shared" si="6"/>
        <v>213.35</v>
      </c>
      <c r="M43" s="20"/>
      <c r="N43" s="53" t="s">
        <v>346</v>
      </c>
      <c r="O43" s="22" t="s">
        <v>347</v>
      </c>
      <c r="P43" s="22" t="s">
        <v>260</v>
      </c>
      <c r="Q43" s="272">
        <v>1783254.1078688</v>
      </c>
      <c r="R43" s="21">
        <f t="shared" si="5"/>
        <v>10990</v>
      </c>
      <c r="S43" s="21">
        <v>7350</v>
      </c>
      <c r="T43" s="292">
        <f t="shared" si="7"/>
        <v>0.26666666666666666</v>
      </c>
      <c r="U43" s="21">
        <v>4040</v>
      </c>
      <c r="V43" s="292">
        <f t="shared" si="4"/>
        <v>0.2400990099009901</v>
      </c>
      <c r="AH43" s="21"/>
      <c r="AI43" s="21"/>
      <c r="AJ43" s="21"/>
      <c r="AK43" s="21"/>
      <c r="AL43" s="21"/>
      <c r="AM43" s="21"/>
      <c r="AN43" s="21"/>
      <c r="AO43" s="21"/>
      <c r="AP43" s="24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1:56" ht="35.25" customHeight="1">
      <c r="A44" s="20">
        <v>39</v>
      </c>
      <c r="B44" s="23" t="s">
        <v>152</v>
      </c>
      <c r="C44" s="23" t="s">
        <v>110</v>
      </c>
      <c r="D44" s="32" t="s">
        <v>111</v>
      </c>
      <c r="E44" s="326">
        <v>369.35</v>
      </c>
      <c r="F44" s="326">
        <v>9310</v>
      </c>
      <c r="G44" s="325">
        <f t="shared" si="2"/>
        <v>343.86</v>
      </c>
      <c r="H44" s="205">
        <v>181.35</v>
      </c>
      <c r="I44" s="205">
        <f t="shared" si="3"/>
        <v>162.51000000000002</v>
      </c>
      <c r="J44" s="33">
        <v>9310</v>
      </c>
      <c r="K44" s="34">
        <v>5010</v>
      </c>
      <c r="L44" s="34">
        <f t="shared" si="6"/>
        <v>185.04</v>
      </c>
      <c r="M44" s="20"/>
      <c r="N44" s="53" t="s">
        <v>346</v>
      </c>
      <c r="O44" s="22" t="s">
        <v>347</v>
      </c>
      <c r="P44" s="22" t="s">
        <v>260</v>
      </c>
      <c r="Q44" s="272">
        <v>1546695.718442</v>
      </c>
      <c r="R44" s="21">
        <f t="shared" si="5"/>
        <v>10990</v>
      </c>
      <c r="S44" s="21">
        <v>7350</v>
      </c>
      <c r="T44" s="292">
        <f t="shared" si="7"/>
        <v>0.26666666666666666</v>
      </c>
      <c r="U44" s="21">
        <v>4040</v>
      </c>
      <c r="V44" s="292">
        <f t="shared" si="4"/>
        <v>0.2400990099009901</v>
      </c>
      <c r="AH44" s="21"/>
      <c r="AI44" s="21"/>
      <c r="AJ44" s="21"/>
      <c r="AK44" s="21"/>
      <c r="AL44" s="21"/>
      <c r="AM44" s="21"/>
      <c r="AN44" s="21"/>
      <c r="AO44" s="21"/>
      <c r="AP44" s="24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</row>
    <row r="45" spans="1:56" ht="35.25" customHeight="1">
      <c r="A45" s="20">
        <v>40</v>
      </c>
      <c r="B45" s="23" t="s">
        <v>153</v>
      </c>
      <c r="C45" s="23" t="s">
        <v>110</v>
      </c>
      <c r="D45" s="32" t="s">
        <v>111</v>
      </c>
      <c r="E45" s="326">
        <v>369.21</v>
      </c>
      <c r="F45" s="326">
        <v>9310</v>
      </c>
      <c r="G45" s="325">
        <f t="shared" si="2"/>
        <v>343.73</v>
      </c>
      <c r="H45" s="205">
        <v>181.28</v>
      </c>
      <c r="I45" s="205">
        <f t="shared" si="3"/>
        <v>162.45000000000002</v>
      </c>
      <c r="J45" s="33">
        <v>9310</v>
      </c>
      <c r="K45" s="34">
        <v>5010</v>
      </c>
      <c r="L45" s="34">
        <f t="shared" si="6"/>
        <v>184.97</v>
      </c>
      <c r="M45" s="20"/>
      <c r="N45" s="53" t="s">
        <v>346</v>
      </c>
      <c r="O45" s="22" t="s">
        <v>347</v>
      </c>
      <c r="P45" s="22" t="s">
        <v>260</v>
      </c>
      <c r="Q45" s="272">
        <v>1546109.4522972</v>
      </c>
      <c r="R45" s="21">
        <f t="shared" si="5"/>
        <v>10990</v>
      </c>
      <c r="S45" s="21">
        <v>7350</v>
      </c>
      <c r="T45" s="292">
        <f t="shared" si="7"/>
        <v>0.26666666666666666</v>
      </c>
      <c r="U45" s="21">
        <v>4040</v>
      </c>
      <c r="V45" s="292">
        <f t="shared" si="4"/>
        <v>0.2400990099009901</v>
      </c>
      <c r="AH45" s="21"/>
      <c r="AI45" s="21"/>
      <c r="AJ45" s="21"/>
      <c r="AK45" s="21"/>
      <c r="AL45" s="21"/>
      <c r="AM45" s="21"/>
      <c r="AN45" s="21"/>
      <c r="AO45" s="21"/>
      <c r="AP45" s="24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</row>
    <row r="46" spans="1:56" ht="35.25" customHeight="1">
      <c r="A46" s="20">
        <v>41</v>
      </c>
      <c r="B46" s="23" t="s">
        <v>154</v>
      </c>
      <c r="C46" s="23" t="s">
        <v>110</v>
      </c>
      <c r="D46" s="32" t="s">
        <v>111</v>
      </c>
      <c r="E46" s="326">
        <v>369.21</v>
      </c>
      <c r="F46" s="326">
        <v>9310</v>
      </c>
      <c r="G46" s="325">
        <f t="shared" si="2"/>
        <v>343.73</v>
      </c>
      <c r="H46" s="205">
        <v>181.28</v>
      </c>
      <c r="I46" s="205">
        <f t="shared" si="3"/>
        <v>162.45000000000002</v>
      </c>
      <c r="J46" s="33">
        <v>9310</v>
      </c>
      <c r="K46" s="34">
        <v>5010</v>
      </c>
      <c r="L46" s="34">
        <f t="shared" si="6"/>
        <v>184.97</v>
      </c>
      <c r="M46" s="20"/>
      <c r="N46" s="53" t="s">
        <v>346</v>
      </c>
      <c r="O46" s="22" t="s">
        <v>347</v>
      </c>
      <c r="P46" s="22" t="s">
        <v>260</v>
      </c>
      <c r="Q46" s="272">
        <v>1546109.4522972</v>
      </c>
      <c r="R46" s="21">
        <f t="shared" si="5"/>
        <v>10990</v>
      </c>
      <c r="S46" s="21">
        <v>7350</v>
      </c>
      <c r="T46" s="292">
        <f t="shared" si="7"/>
        <v>0.26666666666666666</v>
      </c>
      <c r="U46" s="21">
        <v>4040</v>
      </c>
      <c r="V46" s="292">
        <f t="shared" si="4"/>
        <v>0.2400990099009901</v>
      </c>
      <c r="AH46" s="21"/>
      <c r="AI46" s="21"/>
      <c r="AJ46" s="21"/>
      <c r="AK46" s="21"/>
      <c r="AL46" s="21"/>
      <c r="AM46" s="21"/>
      <c r="AN46" s="21"/>
      <c r="AO46" s="21"/>
      <c r="AP46" s="24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</row>
    <row r="47" spans="1:56" ht="35.25" customHeight="1">
      <c r="A47" s="20">
        <v>42</v>
      </c>
      <c r="B47" s="23" t="s">
        <v>155</v>
      </c>
      <c r="C47" s="23" t="s">
        <v>110</v>
      </c>
      <c r="D47" s="32" t="s">
        <v>111</v>
      </c>
      <c r="E47" s="326">
        <v>369.21</v>
      </c>
      <c r="F47" s="326">
        <v>9310</v>
      </c>
      <c r="G47" s="325">
        <f t="shared" si="2"/>
        <v>343.73</v>
      </c>
      <c r="H47" s="205">
        <v>181.28</v>
      </c>
      <c r="I47" s="205">
        <f t="shared" si="3"/>
        <v>162.45000000000002</v>
      </c>
      <c r="J47" s="33">
        <v>9310</v>
      </c>
      <c r="K47" s="34">
        <v>5010</v>
      </c>
      <c r="L47" s="34">
        <f t="shared" si="6"/>
        <v>184.97</v>
      </c>
      <c r="M47" s="20"/>
      <c r="N47" s="53" t="s">
        <v>346</v>
      </c>
      <c r="O47" s="22" t="s">
        <v>347</v>
      </c>
      <c r="P47" s="22" t="s">
        <v>260</v>
      </c>
      <c r="Q47" s="272">
        <v>1546109.4522972</v>
      </c>
      <c r="R47" s="21">
        <f t="shared" si="5"/>
        <v>10990</v>
      </c>
      <c r="S47" s="21">
        <v>7350</v>
      </c>
      <c r="T47" s="292">
        <f t="shared" si="7"/>
        <v>0.26666666666666666</v>
      </c>
      <c r="U47" s="21">
        <v>4040</v>
      </c>
      <c r="V47" s="292">
        <f t="shared" si="4"/>
        <v>0.2400990099009901</v>
      </c>
      <c r="AH47" s="21"/>
      <c r="AI47" s="21"/>
      <c r="AJ47" s="21"/>
      <c r="AK47" s="21"/>
      <c r="AL47" s="21"/>
      <c r="AM47" s="21"/>
      <c r="AN47" s="21"/>
      <c r="AO47" s="21"/>
      <c r="AP47" s="24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 ht="35.25" customHeight="1">
      <c r="A48" s="20">
        <v>43</v>
      </c>
      <c r="B48" s="23" t="s">
        <v>156</v>
      </c>
      <c r="C48" s="23" t="s">
        <v>110</v>
      </c>
      <c r="D48" s="32" t="s">
        <v>111</v>
      </c>
      <c r="E48" s="326">
        <v>369.21</v>
      </c>
      <c r="F48" s="326">
        <v>9310</v>
      </c>
      <c r="G48" s="325">
        <f t="shared" si="2"/>
        <v>343.73</v>
      </c>
      <c r="H48" s="205">
        <v>181.28</v>
      </c>
      <c r="I48" s="205">
        <f t="shared" si="3"/>
        <v>162.45000000000002</v>
      </c>
      <c r="J48" s="33">
        <v>9310</v>
      </c>
      <c r="K48" s="34">
        <v>5010</v>
      </c>
      <c r="L48" s="34">
        <f t="shared" si="6"/>
        <v>184.97</v>
      </c>
      <c r="M48" s="20"/>
      <c r="N48" s="53" t="s">
        <v>346</v>
      </c>
      <c r="O48" s="22" t="s">
        <v>347</v>
      </c>
      <c r="P48" s="22" t="s">
        <v>260</v>
      </c>
      <c r="Q48" s="272">
        <v>1546109.4522972</v>
      </c>
      <c r="R48" s="21">
        <f t="shared" si="5"/>
        <v>10990</v>
      </c>
      <c r="S48" s="21">
        <v>7350</v>
      </c>
      <c r="T48" s="292">
        <f t="shared" si="7"/>
        <v>0.26666666666666666</v>
      </c>
      <c r="U48" s="21">
        <v>4040</v>
      </c>
      <c r="V48" s="292">
        <f t="shared" si="4"/>
        <v>0.2400990099009901</v>
      </c>
      <c r="AH48" s="21"/>
      <c r="AI48" s="21"/>
      <c r="AJ48" s="21"/>
      <c r="AK48" s="21"/>
      <c r="AL48" s="21"/>
      <c r="AM48" s="21"/>
      <c r="AN48" s="21"/>
      <c r="AO48" s="21"/>
      <c r="AP48" s="24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</row>
    <row r="49" spans="1:56" ht="35.25" customHeight="1">
      <c r="A49" s="20">
        <v>44</v>
      </c>
      <c r="B49" s="23" t="s">
        <v>157</v>
      </c>
      <c r="C49" s="23" t="s">
        <v>110</v>
      </c>
      <c r="D49" s="32" t="s">
        <v>111</v>
      </c>
      <c r="E49" s="326">
        <v>369.21</v>
      </c>
      <c r="F49" s="326">
        <v>9310</v>
      </c>
      <c r="G49" s="325">
        <f t="shared" si="2"/>
        <v>343.73</v>
      </c>
      <c r="H49" s="205">
        <v>181.28</v>
      </c>
      <c r="I49" s="205">
        <f t="shared" si="3"/>
        <v>162.45000000000002</v>
      </c>
      <c r="J49" s="33">
        <v>9310</v>
      </c>
      <c r="K49" s="34">
        <v>5010</v>
      </c>
      <c r="L49" s="34">
        <f t="shared" si="6"/>
        <v>184.97</v>
      </c>
      <c r="M49" s="20"/>
      <c r="N49" s="53" t="s">
        <v>346</v>
      </c>
      <c r="O49" s="22" t="s">
        <v>347</v>
      </c>
      <c r="P49" s="22" t="s">
        <v>260</v>
      </c>
      <c r="Q49" s="272">
        <v>1546109.4522972</v>
      </c>
      <c r="R49" s="21">
        <f t="shared" si="5"/>
        <v>10990</v>
      </c>
      <c r="S49" s="21">
        <v>7350</v>
      </c>
      <c r="T49" s="292">
        <f t="shared" si="7"/>
        <v>0.26666666666666666</v>
      </c>
      <c r="U49" s="21">
        <v>4040</v>
      </c>
      <c r="V49" s="292">
        <f t="shared" si="4"/>
        <v>0.2400990099009901</v>
      </c>
      <c r="AH49" s="21"/>
      <c r="AI49" s="21"/>
      <c r="AJ49" s="21"/>
      <c r="AK49" s="21"/>
      <c r="AL49" s="21"/>
      <c r="AM49" s="21"/>
      <c r="AN49" s="21"/>
      <c r="AO49" s="21"/>
      <c r="AP49" s="24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</row>
    <row r="50" spans="1:22" ht="35.25" customHeight="1">
      <c r="A50" s="20">
        <v>45</v>
      </c>
      <c r="B50" s="23" t="s">
        <v>158</v>
      </c>
      <c r="C50" s="23" t="s">
        <v>110</v>
      </c>
      <c r="D50" s="32" t="s">
        <v>111</v>
      </c>
      <c r="E50" s="326">
        <v>369.21</v>
      </c>
      <c r="F50" s="326">
        <v>9310</v>
      </c>
      <c r="G50" s="325">
        <f t="shared" si="2"/>
        <v>343.73</v>
      </c>
      <c r="H50" s="205">
        <v>181.28</v>
      </c>
      <c r="I50" s="205">
        <f t="shared" si="3"/>
        <v>162.45000000000002</v>
      </c>
      <c r="J50" s="33">
        <v>9310</v>
      </c>
      <c r="K50" s="34">
        <v>5010</v>
      </c>
      <c r="L50" s="34">
        <f t="shared" si="6"/>
        <v>184.97</v>
      </c>
      <c r="M50" s="20"/>
      <c r="N50" s="53" t="s">
        <v>346</v>
      </c>
      <c r="O50" s="22" t="s">
        <v>347</v>
      </c>
      <c r="P50" s="22" t="s">
        <v>260</v>
      </c>
      <c r="Q50" s="272">
        <v>1546109.4522972</v>
      </c>
      <c r="R50" s="21">
        <f t="shared" si="5"/>
        <v>10990</v>
      </c>
      <c r="S50" s="21">
        <v>7350</v>
      </c>
      <c r="T50" s="292">
        <f t="shared" si="7"/>
        <v>0.26666666666666666</v>
      </c>
      <c r="U50" s="21">
        <v>4040</v>
      </c>
      <c r="V50" s="292">
        <f t="shared" si="4"/>
        <v>0.2400990099009901</v>
      </c>
    </row>
    <row r="51" spans="1:22" ht="35.25" customHeight="1">
      <c r="A51" s="20">
        <v>46</v>
      </c>
      <c r="B51" s="23" t="s">
        <v>159</v>
      </c>
      <c r="C51" s="23" t="s">
        <v>110</v>
      </c>
      <c r="D51" s="32" t="s">
        <v>111</v>
      </c>
      <c r="E51" s="326">
        <v>369.35</v>
      </c>
      <c r="F51" s="326">
        <v>9310</v>
      </c>
      <c r="G51" s="325">
        <f t="shared" si="2"/>
        <v>343.86</v>
      </c>
      <c r="H51" s="205">
        <v>181.35</v>
      </c>
      <c r="I51" s="205">
        <f t="shared" si="3"/>
        <v>162.51000000000002</v>
      </c>
      <c r="J51" s="33">
        <v>9310</v>
      </c>
      <c r="K51" s="34">
        <v>5010</v>
      </c>
      <c r="L51" s="34">
        <f t="shared" si="6"/>
        <v>185.04</v>
      </c>
      <c r="M51" s="20"/>
      <c r="N51" s="53" t="s">
        <v>346</v>
      </c>
      <c r="O51" s="22" t="s">
        <v>347</v>
      </c>
      <c r="P51" s="22" t="s">
        <v>260</v>
      </c>
      <c r="Q51" s="272">
        <v>1546695.718442</v>
      </c>
      <c r="R51" s="21">
        <f t="shared" si="5"/>
        <v>10990</v>
      </c>
      <c r="S51" s="21">
        <v>7350</v>
      </c>
      <c r="T51" s="292">
        <f t="shared" si="7"/>
        <v>0.26666666666666666</v>
      </c>
      <c r="U51" s="21">
        <v>4040</v>
      </c>
      <c r="V51" s="292">
        <f t="shared" si="4"/>
        <v>0.2400990099009901</v>
      </c>
    </row>
    <row r="52" spans="1:22" ht="35.25" customHeight="1">
      <c r="A52" s="20">
        <v>47</v>
      </c>
      <c r="B52" s="23" t="s">
        <v>160</v>
      </c>
      <c r="C52" s="23" t="s">
        <v>110</v>
      </c>
      <c r="D52" s="32" t="s">
        <v>111</v>
      </c>
      <c r="E52" s="326">
        <v>250.62</v>
      </c>
      <c r="F52" s="326">
        <v>8370</v>
      </c>
      <c r="G52" s="325">
        <f t="shared" si="2"/>
        <v>209.77</v>
      </c>
      <c r="H52" s="205">
        <v>123.05</v>
      </c>
      <c r="I52" s="205">
        <f t="shared" si="3"/>
        <v>86.72000000000001</v>
      </c>
      <c r="J52" s="33">
        <v>8370</v>
      </c>
      <c r="K52" s="34">
        <v>4210</v>
      </c>
      <c r="L52" s="34">
        <f t="shared" si="6"/>
        <v>105.51</v>
      </c>
      <c r="M52" s="20"/>
      <c r="N52" s="53" t="s">
        <v>346</v>
      </c>
      <c r="O52" s="22" t="s">
        <v>347</v>
      </c>
      <c r="P52" s="22" t="s">
        <v>260</v>
      </c>
      <c r="Q52" s="272">
        <v>1049500.1514984</v>
      </c>
      <c r="R52" s="21">
        <f t="shared" si="5"/>
        <v>9880</v>
      </c>
      <c r="S52" s="21">
        <v>6020</v>
      </c>
      <c r="T52" s="292">
        <f t="shared" si="7"/>
        <v>0.3903654485049834</v>
      </c>
      <c r="U52" s="21">
        <v>3310</v>
      </c>
      <c r="V52" s="292">
        <f t="shared" si="4"/>
        <v>0.2719033232628399</v>
      </c>
    </row>
    <row r="53" spans="1:22" ht="35.25" customHeight="1">
      <c r="A53" s="20">
        <v>48</v>
      </c>
      <c r="B53" s="23" t="s">
        <v>161</v>
      </c>
      <c r="C53" s="23" t="s">
        <v>110</v>
      </c>
      <c r="D53" s="32" t="s">
        <v>111</v>
      </c>
      <c r="E53" s="326">
        <v>250.62</v>
      </c>
      <c r="F53" s="326">
        <v>8370</v>
      </c>
      <c r="G53" s="325">
        <f t="shared" si="2"/>
        <v>209.77</v>
      </c>
      <c r="H53" s="205">
        <v>123.05</v>
      </c>
      <c r="I53" s="205">
        <f t="shared" si="3"/>
        <v>86.72000000000001</v>
      </c>
      <c r="J53" s="33">
        <v>8370</v>
      </c>
      <c r="K53" s="34">
        <v>4210</v>
      </c>
      <c r="L53" s="34">
        <f t="shared" si="6"/>
        <v>105.51</v>
      </c>
      <c r="M53" s="20"/>
      <c r="N53" s="53" t="s">
        <v>346</v>
      </c>
      <c r="O53" s="22" t="s">
        <v>347</v>
      </c>
      <c r="P53" s="22" t="s">
        <v>260</v>
      </c>
      <c r="Q53" s="272">
        <v>1049500.1514984</v>
      </c>
      <c r="R53" s="21">
        <f t="shared" si="5"/>
        <v>9880</v>
      </c>
      <c r="S53" s="21">
        <v>6020</v>
      </c>
      <c r="T53" s="292">
        <f t="shared" si="7"/>
        <v>0.3903654485049834</v>
      </c>
      <c r="U53" s="21">
        <v>3310</v>
      </c>
      <c r="V53" s="292">
        <f t="shared" si="4"/>
        <v>0.2719033232628399</v>
      </c>
    </row>
    <row r="54" spans="1:22" ht="35.25" customHeight="1">
      <c r="A54" s="20">
        <v>49</v>
      </c>
      <c r="B54" s="23" t="s">
        <v>162</v>
      </c>
      <c r="C54" s="23" t="s">
        <v>110</v>
      </c>
      <c r="D54" s="32" t="s">
        <v>111</v>
      </c>
      <c r="E54" s="326">
        <v>250.62</v>
      </c>
      <c r="F54" s="326">
        <v>8370</v>
      </c>
      <c r="G54" s="325">
        <f t="shared" si="2"/>
        <v>209.77</v>
      </c>
      <c r="H54" s="205">
        <v>123.05</v>
      </c>
      <c r="I54" s="205">
        <f t="shared" si="3"/>
        <v>86.72000000000001</v>
      </c>
      <c r="J54" s="33">
        <v>8370</v>
      </c>
      <c r="K54" s="34">
        <v>4210</v>
      </c>
      <c r="L54" s="34">
        <f t="shared" si="6"/>
        <v>105.51</v>
      </c>
      <c r="M54" s="20"/>
      <c r="N54" s="53" t="s">
        <v>346</v>
      </c>
      <c r="O54" s="22" t="s">
        <v>347</v>
      </c>
      <c r="P54" s="22" t="s">
        <v>260</v>
      </c>
      <c r="Q54" s="272">
        <v>1049500.1514984</v>
      </c>
      <c r="R54" s="21">
        <f t="shared" si="5"/>
        <v>9880</v>
      </c>
      <c r="S54" s="21">
        <v>6020</v>
      </c>
      <c r="T54" s="292">
        <f t="shared" si="7"/>
        <v>0.3903654485049834</v>
      </c>
      <c r="U54" s="21">
        <v>3310</v>
      </c>
      <c r="V54" s="292">
        <f t="shared" si="4"/>
        <v>0.2719033232628399</v>
      </c>
    </row>
    <row r="55" spans="1:22" ht="35.25" customHeight="1">
      <c r="A55" s="20">
        <v>50</v>
      </c>
      <c r="B55" s="23" t="s">
        <v>163</v>
      </c>
      <c r="C55" s="23" t="s">
        <v>110</v>
      </c>
      <c r="D55" s="32" t="s">
        <v>111</v>
      </c>
      <c r="E55" s="326">
        <v>250.62</v>
      </c>
      <c r="F55" s="326">
        <v>8370</v>
      </c>
      <c r="G55" s="325">
        <f t="shared" si="2"/>
        <v>209.77</v>
      </c>
      <c r="H55" s="205">
        <v>123.05</v>
      </c>
      <c r="I55" s="205">
        <f t="shared" si="3"/>
        <v>86.72000000000001</v>
      </c>
      <c r="J55" s="33">
        <v>8370</v>
      </c>
      <c r="K55" s="34">
        <v>4210</v>
      </c>
      <c r="L55" s="34">
        <f t="shared" si="6"/>
        <v>105.51</v>
      </c>
      <c r="M55" s="20"/>
      <c r="N55" s="53" t="s">
        <v>346</v>
      </c>
      <c r="O55" s="22" t="s">
        <v>347</v>
      </c>
      <c r="P55" s="22" t="s">
        <v>260</v>
      </c>
      <c r="Q55" s="272">
        <v>1049500.1514984</v>
      </c>
      <c r="R55" s="21">
        <f t="shared" si="5"/>
        <v>9880</v>
      </c>
      <c r="S55" s="21">
        <v>6020</v>
      </c>
      <c r="T55" s="292">
        <f t="shared" si="7"/>
        <v>0.3903654485049834</v>
      </c>
      <c r="U55" s="21">
        <v>3310</v>
      </c>
      <c r="V55" s="292">
        <f t="shared" si="4"/>
        <v>0.2719033232628399</v>
      </c>
    </row>
    <row r="56" spans="1:22" ht="35.25" customHeight="1">
      <c r="A56" s="20">
        <v>51</v>
      </c>
      <c r="B56" s="23" t="s">
        <v>164</v>
      </c>
      <c r="C56" s="23" t="s">
        <v>110</v>
      </c>
      <c r="D56" s="32" t="s">
        <v>111</v>
      </c>
      <c r="E56" s="326">
        <v>213.59</v>
      </c>
      <c r="F56" s="326">
        <v>8370</v>
      </c>
      <c r="G56" s="325">
        <f t="shared" si="2"/>
        <v>178.77</v>
      </c>
      <c r="H56" s="205">
        <v>104.87</v>
      </c>
      <c r="I56" s="205">
        <f t="shared" si="3"/>
        <v>73.9</v>
      </c>
      <c r="J56" s="33">
        <v>8370</v>
      </c>
      <c r="K56" s="34">
        <v>4210</v>
      </c>
      <c r="L56" s="34">
        <f t="shared" si="6"/>
        <v>89.92</v>
      </c>
      <c r="M56" s="20"/>
      <c r="N56" s="53" t="s">
        <v>346</v>
      </c>
      <c r="O56" s="22" t="s">
        <v>347</v>
      </c>
      <c r="P56" s="22" t="s">
        <v>260</v>
      </c>
      <c r="Q56" s="272">
        <v>894432.7561987999</v>
      </c>
      <c r="R56" s="21">
        <f t="shared" si="5"/>
        <v>9880</v>
      </c>
      <c r="S56" s="21">
        <v>6020</v>
      </c>
      <c r="T56" s="292">
        <f t="shared" si="7"/>
        <v>0.3903654485049834</v>
      </c>
      <c r="U56" s="21">
        <v>3310</v>
      </c>
      <c r="V56" s="292">
        <f t="shared" si="4"/>
        <v>0.2719033232628399</v>
      </c>
    </row>
    <row r="57" spans="1:22" ht="35.25" customHeight="1">
      <c r="A57" s="20">
        <v>52</v>
      </c>
      <c r="B57" s="23" t="s">
        <v>165</v>
      </c>
      <c r="C57" s="23" t="s">
        <v>110</v>
      </c>
      <c r="D57" s="32" t="s">
        <v>111</v>
      </c>
      <c r="E57" s="326">
        <v>213.59</v>
      </c>
      <c r="F57" s="326">
        <v>8370</v>
      </c>
      <c r="G57" s="325">
        <f t="shared" si="2"/>
        <v>178.77</v>
      </c>
      <c r="H57" s="205">
        <v>104.87</v>
      </c>
      <c r="I57" s="205">
        <f t="shared" si="3"/>
        <v>73.9</v>
      </c>
      <c r="J57" s="33">
        <v>8370</v>
      </c>
      <c r="K57" s="34">
        <v>4210</v>
      </c>
      <c r="L57" s="34">
        <f t="shared" si="6"/>
        <v>89.92</v>
      </c>
      <c r="M57" s="20"/>
      <c r="N57" s="53" t="s">
        <v>346</v>
      </c>
      <c r="O57" s="22" t="s">
        <v>347</v>
      </c>
      <c r="P57" s="22" t="s">
        <v>260</v>
      </c>
      <c r="Q57" s="272">
        <v>894432.7561987999</v>
      </c>
      <c r="R57" s="21">
        <f t="shared" si="5"/>
        <v>9880</v>
      </c>
      <c r="S57" s="21">
        <v>6020</v>
      </c>
      <c r="T57" s="292">
        <f t="shared" si="7"/>
        <v>0.3903654485049834</v>
      </c>
      <c r="U57" s="21">
        <v>3310</v>
      </c>
      <c r="V57" s="292">
        <f t="shared" si="4"/>
        <v>0.2719033232628399</v>
      </c>
    </row>
    <row r="58" spans="1:22" ht="35.25" customHeight="1">
      <c r="A58" s="20">
        <v>53</v>
      </c>
      <c r="B58" s="23" t="s">
        <v>166</v>
      </c>
      <c r="C58" s="23" t="s">
        <v>110</v>
      </c>
      <c r="D58" s="32" t="s">
        <v>111</v>
      </c>
      <c r="E58" s="326">
        <v>213.59</v>
      </c>
      <c r="F58" s="326">
        <v>8370</v>
      </c>
      <c r="G58" s="325">
        <f t="shared" si="2"/>
        <v>178.77</v>
      </c>
      <c r="H58" s="205">
        <v>104.87</v>
      </c>
      <c r="I58" s="205">
        <f t="shared" si="3"/>
        <v>73.9</v>
      </c>
      <c r="J58" s="33">
        <v>8370</v>
      </c>
      <c r="K58" s="34">
        <v>4210</v>
      </c>
      <c r="L58" s="34">
        <f t="shared" si="6"/>
        <v>89.92</v>
      </c>
      <c r="M58" s="20"/>
      <c r="N58" s="53" t="s">
        <v>346</v>
      </c>
      <c r="O58" s="22" t="s">
        <v>347</v>
      </c>
      <c r="P58" s="22" t="s">
        <v>260</v>
      </c>
      <c r="Q58" s="272">
        <v>894432.7561987999</v>
      </c>
      <c r="R58" s="21">
        <f t="shared" si="5"/>
        <v>9880</v>
      </c>
      <c r="S58" s="21">
        <v>6020</v>
      </c>
      <c r="T58" s="292">
        <f t="shared" si="7"/>
        <v>0.3903654485049834</v>
      </c>
      <c r="U58" s="21">
        <v>3310</v>
      </c>
      <c r="V58" s="292">
        <f t="shared" si="4"/>
        <v>0.2719033232628399</v>
      </c>
    </row>
    <row r="59" spans="1:22" ht="35.25" customHeight="1">
      <c r="A59" s="20">
        <v>54</v>
      </c>
      <c r="B59" s="35" t="s">
        <v>167</v>
      </c>
      <c r="C59" s="35" t="s">
        <v>110</v>
      </c>
      <c r="D59" s="32" t="s">
        <v>111</v>
      </c>
      <c r="E59" s="328">
        <v>214.36</v>
      </c>
      <c r="F59" s="328">
        <v>8370</v>
      </c>
      <c r="G59" s="325">
        <f t="shared" si="2"/>
        <v>179.42</v>
      </c>
      <c r="H59" s="205">
        <v>105.25</v>
      </c>
      <c r="I59" s="205">
        <f t="shared" si="3"/>
        <v>74.16999999999999</v>
      </c>
      <c r="J59" s="33">
        <v>8370</v>
      </c>
      <c r="K59" s="34">
        <v>4210</v>
      </c>
      <c r="L59" s="34">
        <f t="shared" si="6"/>
        <v>90.25</v>
      </c>
      <c r="M59" s="20"/>
      <c r="N59" s="53" t="s">
        <v>346</v>
      </c>
      <c r="O59" s="22" t="s">
        <v>347</v>
      </c>
      <c r="P59" s="22" t="s">
        <v>260</v>
      </c>
      <c r="Q59" s="272">
        <v>897657.2199952</v>
      </c>
      <c r="R59" s="21">
        <f t="shared" si="5"/>
        <v>9880</v>
      </c>
      <c r="S59" s="21">
        <v>6020</v>
      </c>
      <c r="T59" s="292">
        <f t="shared" si="7"/>
        <v>0.3903654485049834</v>
      </c>
      <c r="U59" s="21">
        <v>3310</v>
      </c>
      <c r="V59" s="292">
        <f t="shared" si="4"/>
        <v>0.2719033232628399</v>
      </c>
    </row>
    <row r="60" spans="1:58" s="45" customFormat="1" ht="20.25" customHeight="1">
      <c r="A60" s="428" t="s">
        <v>895</v>
      </c>
      <c r="B60" s="428"/>
      <c r="C60" s="428"/>
      <c r="D60" s="265"/>
      <c r="E60" s="329">
        <f>SUM(E6:E59)</f>
        <v>20439.70999999998</v>
      </c>
      <c r="F60" s="329"/>
      <c r="G60" s="329">
        <f>SUM(G6:G59)</f>
        <v>19331.24999999999</v>
      </c>
      <c r="H60" s="340">
        <f>SUM(H6:H59)</f>
        <v>10359.480000000001</v>
      </c>
      <c r="I60" s="340">
        <f>SUM(I6:I59)</f>
        <v>8971.77</v>
      </c>
      <c r="J60" s="266"/>
      <c r="K60" s="266"/>
      <c r="L60" s="266">
        <f>SUM(L6:L59)</f>
        <v>10351.470000000001</v>
      </c>
      <c r="M60" s="266"/>
      <c r="N60" s="270"/>
      <c r="O60" s="270"/>
      <c r="P60" s="270"/>
      <c r="Q60" s="266">
        <f>SUM(Q6:Q59)</f>
        <v>66869278.62825167</v>
      </c>
      <c r="T60" s="293"/>
      <c r="V60" s="293"/>
      <c r="AH60" s="26"/>
      <c r="AI60" s="26"/>
      <c r="AJ60" s="26"/>
      <c r="AK60" s="26"/>
      <c r="AL60" s="26"/>
      <c r="AM60" s="26"/>
      <c r="AN60" s="26"/>
      <c r="AO60" s="26"/>
      <c r="AP60" s="44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F60" s="26"/>
    </row>
    <row r="61" spans="1:58" s="45" customFormat="1" ht="29.25" customHeight="1">
      <c r="A61" s="170"/>
      <c r="B61" s="170"/>
      <c r="C61" s="170"/>
      <c r="D61" s="170"/>
      <c r="E61" s="330"/>
      <c r="F61" s="330"/>
      <c r="G61" s="330"/>
      <c r="H61" s="330"/>
      <c r="I61" s="330"/>
      <c r="J61" s="170"/>
      <c r="K61" s="171"/>
      <c r="L61" s="171"/>
      <c r="M61" s="171"/>
      <c r="T61" s="293"/>
      <c r="V61" s="293"/>
      <c r="AH61" s="26"/>
      <c r="AI61" s="26"/>
      <c r="AJ61" s="26"/>
      <c r="AK61" s="26"/>
      <c r="AL61" s="26"/>
      <c r="AM61" s="26"/>
      <c r="AN61" s="26"/>
      <c r="AO61" s="26"/>
      <c r="AP61" s="44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F61" s="26"/>
    </row>
    <row r="62" spans="1:58" s="45" customFormat="1" ht="19.5" customHeight="1">
      <c r="A62" s="172"/>
      <c r="B62" s="172"/>
      <c r="C62" s="172"/>
      <c r="D62" s="172"/>
      <c r="E62" s="331"/>
      <c r="F62" s="331"/>
      <c r="G62" s="331"/>
      <c r="H62" s="331"/>
      <c r="I62" s="331"/>
      <c r="J62" s="172"/>
      <c r="K62" s="172"/>
      <c r="L62" s="172"/>
      <c r="M62" s="172"/>
      <c r="N62" s="172"/>
      <c r="O62" s="172"/>
      <c r="P62" s="298" t="str">
        <f>'汇总表'!G19</f>
        <v>重庆普华房地产土地资产评估有限公司</v>
      </c>
      <c r="Q62" s="172"/>
      <c r="R62" s="172"/>
      <c r="S62" s="172"/>
      <c r="T62" s="294"/>
      <c r="U62" s="172"/>
      <c r="V62" s="294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26"/>
    </row>
    <row r="63" ht="13.5">
      <c r="P63" s="298" t="str">
        <f>'汇总表'!G20</f>
        <v>二〇一九年五月三十日</v>
      </c>
    </row>
  </sheetData>
  <sheetProtection/>
  <mergeCells count="13">
    <mergeCell ref="M4:M5"/>
    <mergeCell ref="A1:Q1"/>
    <mergeCell ref="A60:C60"/>
    <mergeCell ref="N4:Q4"/>
    <mergeCell ref="A4:A5"/>
    <mergeCell ref="B4:B5"/>
    <mergeCell ref="C4:C5"/>
    <mergeCell ref="D4:D5"/>
    <mergeCell ref="E4:E5"/>
    <mergeCell ref="K4:L4"/>
    <mergeCell ref="F4:G4"/>
    <mergeCell ref="H4:H5"/>
    <mergeCell ref="I4:I5"/>
  </mergeCells>
  <printOptions horizontalCentered="1"/>
  <pageMargins left="0.2362204724409449" right="0.1968503937007874" top="0.5905511811023623" bottom="0.5905511811023623" header="0.5118110236220472" footer="0.31496062992125984"/>
  <pageSetup fitToHeight="0" fitToWidth="1" horizontalDpi="200" verticalDpi="200" orientation="landscape" paperSize="9" scale="85" r:id="rId1"/>
  <headerFooter alignWithMargins="0">
    <oddFooter>&amp;C第&amp;P页，共&amp;N页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view="pageBreakPreview" zoomScale="60" zoomScalePageLayoutView="0" workbookViewId="0" topLeftCell="A1">
      <pane ySplit="6" topLeftCell="A19" activePane="bottomLeft" state="frozen"/>
      <selection pane="topLeft" activeCell="A1" sqref="A1"/>
      <selection pane="bottomLeft" activeCell="J26" sqref="J7:J26"/>
    </sheetView>
  </sheetViews>
  <sheetFormatPr defaultColWidth="9.00390625" defaultRowHeight="14.25"/>
  <cols>
    <col min="1" max="1" width="4.375" style="185" customWidth="1"/>
    <col min="2" max="2" width="17.375" style="5" customWidth="1"/>
    <col min="3" max="3" width="5.875" style="185" customWidth="1"/>
    <col min="4" max="4" width="5.50390625" style="185" customWidth="1"/>
    <col min="5" max="5" width="14.00390625" style="5" customWidth="1"/>
    <col min="6" max="6" width="15.00390625" style="185" customWidth="1"/>
    <col min="7" max="7" width="12.625" style="185" customWidth="1"/>
    <col min="8" max="8" width="13.625" style="185" customWidth="1"/>
    <col min="9" max="9" width="11.875" style="185" customWidth="1"/>
    <col min="10" max="10" width="11.125" style="185" customWidth="1"/>
    <col min="11" max="11" width="10.50390625" style="185" hidden="1" customWidth="1"/>
    <col min="12" max="12" width="10.375" style="185" customWidth="1"/>
    <col min="13" max="13" width="13.125" style="185" customWidth="1"/>
    <col min="14" max="14" width="19.875" style="185" customWidth="1"/>
    <col min="15" max="16" width="12.00390625" style="185" hidden="1" customWidth="1"/>
    <col min="17" max="18" width="0" style="185" hidden="1" customWidth="1"/>
    <col min="19" max="19" width="17.50390625" style="185" hidden="1" customWidth="1"/>
    <col min="20" max="27" width="11.875" style="185" hidden="1" customWidth="1"/>
    <col min="28" max="29" width="0" style="185" hidden="1" customWidth="1"/>
    <col min="30" max="30" width="43.50390625" style="185" hidden="1" customWidth="1"/>
    <col min="31" max="31" width="14.625" style="185" hidden="1" customWidth="1"/>
    <col min="32" max="32" width="24.125" style="185" hidden="1" customWidth="1"/>
    <col min="33" max="33" width="37.875" style="185" hidden="1" customWidth="1"/>
    <col min="34" max="35" width="14.625" style="185" hidden="1" customWidth="1"/>
    <col min="36" max="36" width="0.12890625" style="185" hidden="1" customWidth="1"/>
    <col min="37" max="39" width="14.625" style="185" hidden="1" customWidth="1"/>
    <col min="40" max="40" width="15.00390625" style="185" hidden="1" customWidth="1"/>
    <col min="41" max="41" width="12.625" style="185" hidden="1" customWidth="1"/>
    <col min="42" max="42" width="11.75390625" style="185" hidden="1" customWidth="1"/>
    <col min="43" max="43" width="12.25390625" style="185" hidden="1" customWidth="1"/>
    <col min="44" max="44" width="14.00390625" style="185" hidden="1" customWidth="1"/>
    <col min="45" max="45" width="8.00390625" style="185" customWidth="1"/>
    <col min="46" max="46" width="13.00390625" style="185" customWidth="1"/>
    <col min="47" max="47" width="14.50390625" style="185" customWidth="1"/>
    <col min="48" max="48" width="8.875" style="185" customWidth="1"/>
    <col min="49" max="49" width="19.25390625" style="185" hidden="1" customWidth="1"/>
    <col min="50" max="50" width="0" style="5" hidden="1" customWidth="1"/>
    <col min="51" max="16384" width="9.00390625" style="185" customWidth="1"/>
  </cols>
  <sheetData>
    <row r="1" spans="1:49" ht="30" customHeight="1">
      <c r="A1" s="431" t="s">
        <v>845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</row>
    <row r="2" spans="1:49" ht="14.2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</row>
    <row r="3" spans="1:49" s="353" customFormat="1" ht="13.5" customHeight="1">
      <c r="A3" s="354" t="str">
        <f>'汇总表'!A3</f>
        <v>估价委托人：重庆巴月庄实业有限公司破产管理人</v>
      </c>
      <c r="B3" s="369"/>
      <c r="C3" s="354"/>
      <c r="D3" s="354"/>
      <c r="E3" s="354"/>
      <c r="F3" s="354"/>
      <c r="G3" s="354"/>
      <c r="H3" s="354"/>
      <c r="I3" s="354"/>
      <c r="J3" s="354"/>
      <c r="K3" s="354"/>
      <c r="L3" s="354" t="str">
        <f>'汇总表'!E3</f>
        <v>价值时点：2019年4月1日</v>
      </c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5" t="str">
        <f>'汇总表'!G3</f>
        <v>币种：人民币</v>
      </c>
      <c r="AW3" s="354"/>
    </row>
    <row r="4" spans="1:49" ht="19.5" customHeight="1">
      <c r="A4" s="388" t="s">
        <v>986</v>
      </c>
      <c r="B4" s="388"/>
      <c r="C4" s="388"/>
      <c r="D4" s="388"/>
      <c r="E4" s="388"/>
      <c r="F4" s="388"/>
      <c r="G4" s="388"/>
      <c r="H4" s="388"/>
      <c r="I4" s="388"/>
      <c r="J4" s="388"/>
      <c r="K4" s="388" t="s">
        <v>594</v>
      </c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1" t="s">
        <v>103</v>
      </c>
      <c r="AT4" s="430" t="s">
        <v>247</v>
      </c>
      <c r="AU4" s="430"/>
      <c r="AV4" s="430"/>
      <c r="AW4" s="430"/>
    </row>
    <row r="5" spans="1:49" s="334" customFormat="1" ht="19.5" customHeight="1">
      <c r="A5" s="390" t="s">
        <v>106</v>
      </c>
      <c r="B5" s="390" t="s">
        <v>985</v>
      </c>
      <c r="C5" s="390" t="s">
        <v>169</v>
      </c>
      <c r="D5" s="391" t="s">
        <v>100</v>
      </c>
      <c r="E5" s="432" t="s">
        <v>988</v>
      </c>
      <c r="F5" s="390" t="s">
        <v>989</v>
      </c>
      <c r="G5" s="413" t="s">
        <v>976</v>
      </c>
      <c r="H5" s="414"/>
      <c r="I5" s="423" t="s">
        <v>978</v>
      </c>
      <c r="J5" s="425" t="s">
        <v>983</v>
      </c>
      <c r="K5" s="309"/>
      <c r="L5" s="390" t="s">
        <v>170</v>
      </c>
      <c r="M5" s="429" t="s">
        <v>842</v>
      </c>
      <c r="N5" s="390" t="s">
        <v>843</v>
      </c>
      <c r="O5" s="309"/>
      <c r="P5" s="309"/>
      <c r="Q5" s="393" t="s">
        <v>171</v>
      </c>
      <c r="R5" s="393"/>
      <c r="S5" s="393"/>
      <c r="T5" s="390" t="s">
        <v>172</v>
      </c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3" t="s">
        <v>173</v>
      </c>
      <c r="AF5" s="393"/>
      <c r="AG5" s="393"/>
      <c r="AH5" s="393"/>
      <c r="AI5" s="393" t="s">
        <v>248</v>
      </c>
      <c r="AJ5" s="393"/>
      <c r="AK5" s="393" t="s">
        <v>249</v>
      </c>
      <c r="AL5" s="393"/>
      <c r="AM5" s="393"/>
      <c r="AN5" s="333"/>
      <c r="AO5" s="333"/>
      <c r="AP5" s="393" t="s">
        <v>174</v>
      </c>
      <c r="AQ5" s="393"/>
      <c r="AR5" s="184" t="s">
        <v>175</v>
      </c>
      <c r="AS5" s="381"/>
      <c r="AT5" s="393" t="s">
        <v>838</v>
      </c>
      <c r="AU5" s="393" t="s">
        <v>250</v>
      </c>
      <c r="AV5" s="393" t="s">
        <v>251</v>
      </c>
      <c r="AW5" s="393" t="s">
        <v>252</v>
      </c>
    </row>
    <row r="6" spans="1:49" s="307" customFormat="1" ht="29.25" customHeight="1">
      <c r="A6" s="390"/>
      <c r="B6" s="390"/>
      <c r="C6" s="390"/>
      <c r="D6" s="391"/>
      <c r="E6" s="432"/>
      <c r="F6" s="390"/>
      <c r="G6" s="186" t="s">
        <v>962</v>
      </c>
      <c r="H6" s="339" t="s">
        <v>963</v>
      </c>
      <c r="I6" s="424"/>
      <c r="J6" s="425"/>
      <c r="K6" s="320" t="s">
        <v>176</v>
      </c>
      <c r="L6" s="390"/>
      <c r="M6" s="429"/>
      <c r="N6" s="390"/>
      <c r="O6" s="235" t="s">
        <v>178</v>
      </c>
      <c r="P6" s="235" t="s">
        <v>179</v>
      </c>
      <c r="Q6" s="184" t="s">
        <v>180</v>
      </c>
      <c r="R6" s="184" t="s">
        <v>181</v>
      </c>
      <c r="S6" s="320" t="s">
        <v>453</v>
      </c>
      <c r="T6" s="184" t="s">
        <v>183</v>
      </c>
      <c r="U6" s="184" t="s">
        <v>184</v>
      </c>
      <c r="V6" s="184" t="s">
        <v>185</v>
      </c>
      <c r="W6" s="184" t="s">
        <v>186</v>
      </c>
      <c r="X6" s="184" t="s">
        <v>187</v>
      </c>
      <c r="Y6" s="184" t="s">
        <v>454</v>
      </c>
      <c r="Z6" s="184" t="s">
        <v>188</v>
      </c>
      <c r="AA6" s="184" t="s">
        <v>455</v>
      </c>
      <c r="AB6" s="184" t="s">
        <v>456</v>
      </c>
      <c r="AC6" s="184" t="s">
        <v>190</v>
      </c>
      <c r="AD6" s="320" t="s">
        <v>108</v>
      </c>
      <c r="AE6" s="320" t="s">
        <v>191</v>
      </c>
      <c r="AF6" s="320" t="s">
        <v>192</v>
      </c>
      <c r="AG6" s="320" t="s">
        <v>193</v>
      </c>
      <c r="AH6" s="320" t="s">
        <v>194</v>
      </c>
      <c r="AI6" s="184" t="s">
        <v>195</v>
      </c>
      <c r="AJ6" s="192" t="s">
        <v>196</v>
      </c>
      <c r="AK6" s="184" t="s">
        <v>197</v>
      </c>
      <c r="AL6" s="184" t="s">
        <v>198</v>
      </c>
      <c r="AM6" s="184" t="s">
        <v>199</v>
      </c>
      <c r="AN6" s="184" t="s">
        <v>108</v>
      </c>
      <c r="AO6" s="184" t="s">
        <v>168</v>
      </c>
      <c r="AP6" s="184" t="s">
        <v>195</v>
      </c>
      <c r="AQ6" s="184" t="s">
        <v>196</v>
      </c>
      <c r="AR6" s="184" t="s">
        <v>197</v>
      </c>
      <c r="AS6" s="381"/>
      <c r="AT6" s="393"/>
      <c r="AU6" s="393"/>
      <c r="AV6" s="393"/>
      <c r="AW6" s="393"/>
    </row>
    <row r="7" spans="1:50" s="188" customFormat="1" ht="48" customHeight="1">
      <c r="A7" s="195">
        <v>1</v>
      </c>
      <c r="B7" s="2" t="s">
        <v>930</v>
      </c>
      <c r="C7" s="2" t="s">
        <v>110</v>
      </c>
      <c r="D7" s="2" t="s">
        <v>111</v>
      </c>
      <c r="E7" s="13">
        <v>120.42</v>
      </c>
      <c r="F7" s="187">
        <v>102.5</v>
      </c>
      <c r="G7" s="187">
        <v>5350</v>
      </c>
      <c r="H7" s="187">
        <f>ROUND(E7*G7/10000,2)</f>
        <v>64.42</v>
      </c>
      <c r="I7" s="205">
        <v>32.15</v>
      </c>
      <c r="J7" s="205">
        <f>H7-I7</f>
        <v>32.27</v>
      </c>
      <c r="K7" s="193" t="s">
        <v>201</v>
      </c>
      <c r="L7" s="196" t="s">
        <v>591</v>
      </c>
      <c r="M7" s="197">
        <v>5200</v>
      </c>
      <c r="N7" s="198">
        <v>626184</v>
      </c>
      <c r="O7" s="199">
        <v>41763</v>
      </c>
      <c r="P7" s="199">
        <v>42338</v>
      </c>
      <c r="Q7" s="200">
        <v>0.0001</v>
      </c>
      <c r="R7" s="200">
        <v>0.001</v>
      </c>
      <c r="S7" s="3" t="s">
        <v>202</v>
      </c>
      <c r="T7" s="199">
        <v>41763</v>
      </c>
      <c r="U7" s="187">
        <v>426184</v>
      </c>
      <c r="V7" s="201"/>
      <c r="W7" s="202"/>
      <c r="X7" s="201"/>
      <c r="Y7" s="202"/>
      <c r="Z7" s="201"/>
      <c r="AA7" s="202"/>
      <c r="AB7" s="200">
        <v>0.0001</v>
      </c>
      <c r="AC7" s="200">
        <v>0.01</v>
      </c>
      <c r="AD7" s="195" t="s">
        <v>457</v>
      </c>
      <c r="AE7" s="197">
        <v>626184</v>
      </c>
      <c r="AF7" s="199">
        <v>41815</v>
      </c>
      <c r="AG7" s="203" t="s">
        <v>458</v>
      </c>
      <c r="AH7" s="204">
        <v>13452328879</v>
      </c>
      <c r="AI7" s="204">
        <v>220</v>
      </c>
      <c r="AJ7" s="205">
        <f aca="true" t="shared" si="0" ref="AJ7:AJ20">ROUND(AI7*Q7*AE7,2)</f>
        <v>13776.05</v>
      </c>
      <c r="AK7" s="205">
        <f aca="true" t="shared" si="1" ref="AK7:AK20">ROUND(AE7*R7,2)</f>
        <v>626.18</v>
      </c>
      <c r="AL7" s="203">
        <v>743</v>
      </c>
      <c r="AM7" s="58">
        <v>78392.23</v>
      </c>
      <c r="AN7" s="206" t="s">
        <v>257</v>
      </c>
      <c r="AO7" s="58">
        <f aca="true" t="shared" si="2" ref="AO7:AO20">AM7+AK7</f>
        <v>79018.40999999999</v>
      </c>
      <c r="AP7" s="203">
        <v>795</v>
      </c>
      <c r="AQ7" s="58"/>
      <c r="AR7" s="58">
        <f aca="true" t="shared" si="3" ref="AR7:AR20">ROUND(N7*AC7,2)</f>
        <v>6261.84</v>
      </c>
      <c r="AS7" s="195" t="s">
        <v>583</v>
      </c>
      <c r="AT7" s="6"/>
      <c r="AU7" s="191"/>
      <c r="AV7" s="6"/>
      <c r="AW7" s="191"/>
      <c r="AX7" s="188" t="e">
        <f>ROUND(#REF!*1.25,-1)</f>
        <v>#REF!</v>
      </c>
    </row>
    <row r="8" spans="1:50" s="188" customFormat="1" ht="48" customHeight="1">
      <c r="A8" s="195">
        <v>2</v>
      </c>
      <c r="B8" s="2" t="s">
        <v>931</v>
      </c>
      <c r="C8" s="2" t="s">
        <v>110</v>
      </c>
      <c r="D8" s="2" t="s">
        <v>111</v>
      </c>
      <c r="E8" s="13">
        <v>93.03</v>
      </c>
      <c r="F8" s="187">
        <v>79.19</v>
      </c>
      <c r="G8" s="187">
        <v>5710</v>
      </c>
      <c r="H8" s="187">
        <f aca="true" t="shared" si="4" ref="H8:H26">ROUND(E8*G8/10000,2)</f>
        <v>53.12</v>
      </c>
      <c r="I8" s="205">
        <v>24.84</v>
      </c>
      <c r="J8" s="205">
        <f aca="true" t="shared" si="5" ref="J8:J26">H8-I8</f>
        <v>28.279999999999998</v>
      </c>
      <c r="K8" s="193" t="s">
        <v>201</v>
      </c>
      <c r="L8" s="196" t="s">
        <v>459</v>
      </c>
      <c r="M8" s="197">
        <v>5500</v>
      </c>
      <c r="N8" s="198">
        <v>511665</v>
      </c>
      <c r="O8" s="199">
        <v>41763</v>
      </c>
      <c r="P8" s="199">
        <v>42338</v>
      </c>
      <c r="Q8" s="200">
        <v>0.0001</v>
      </c>
      <c r="R8" s="200">
        <v>0.001</v>
      </c>
      <c r="S8" s="3" t="s">
        <v>202</v>
      </c>
      <c r="T8" s="199">
        <v>41763</v>
      </c>
      <c r="U8" s="187">
        <v>161665</v>
      </c>
      <c r="V8" s="207"/>
      <c r="W8" s="197"/>
      <c r="X8" s="207"/>
      <c r="Y8" s="197"/>
      <c r="Z8" s="207"/>
      <c r="AA8" s="197"/>
      <c r="AB8" s="200">
        <v>0.0001</v>
      </c>
      <c r="AC8" s="200">
        <v>0.01</v>
      </c>
      <c r="AD8" s="195" t="s">
        <v>460</v>
      </c>
      <c r="AE8" s="197">
        <v>161665</v>
      </c>
      <c r="AF8" s="203" t="s">
        <v>461</v>
      </c>
      <c r="AG8" s="203" t="s">
        <v>462</v>
      </c>
      <c r="AH8" s="204">
        <v>18680814877</v>
      </c>
      <c r="AI8" s="204">
        <v>220</v>
      </c>
      <c r="AJ8" s="205">
        <f t="shared" si="0"/>
        <v>3556.63</v>
      </c>
      <c r="AK8" s="205">
        <f t="shared" si="1"/>
        <v>161.67</v>
      </c>
      <c r="AL8" s="203" t="s">
        <v>463</v>
      </c>
      <c r="AM8" s="58">
        <v>28709.89</v>
      </c>
      <c r="AN8" s="206" t="s">
        <v>464</v>
      </c>
      <c r="AO8" s="58">
        <f t="shared" si="2"/>
        <v>28871.559999999998</v>
      </c>
      <c r="AP8" s="203">
        <v>795</v>
      </c>
      <c r="AQ8" s="58"/>
      <c r="AR8" s="58">
        <f t="shared" si="3"/>
        <v>5116.65</v>
      </c>
      <c r="AS8" s="195" t="s">
        <v>583</v>
      </c>
      <c r="AT8" s="6"/>
      <c r="AU8" s="191"/>
      <c r="AV8" s="6"/>
      <c r="AW8" s="191"/>
      <c r="AX8" s="188" t="e">
        <f>ROUND(#REF!*1.25,-1)</f>
        <v>#REF!</v>
      </c>
    </row>
    <row r="9" spans="1:50" s="188" customFormat="1" ht="48" customHeight="1">
      <c r="A9" s="195">
        <v>3</v>
      </c>
      <c r="B9" s="2" t="s">
        <v>932</v>
      </c>
      <c r="C9" s="2" t="s">
        <v>110</v>
      </c>
      <c r="D9" s="2" t="s">
        <v>111</v>
      </c>
      <c r="E9" s="13">
        <v>93.03</v>
      </c>
      <c r="F9" s="187">
        <v>79.19</v>
      </c>
      <c r="G9" s="187">
        <v>5710</v>
      </c>
      <c r="H9" s="187">
        <f t="shared" si="4"/>
        <v>53.12</v>
      </c>
      <c r="I9" s="205">
        <v>24.84</v>
      </c>
      <c r="J9" s="205">
        <f t="shared" si="5"/>
        <v>28.279999999999998</v>
      </c>
      <c r="K9" s="193" t="s">
        <v>201</v>
      </c>
      <c r="L9" s="196" t="s">
        <v>465</v>
      </c>
      <c r="M9" s="197">
        <v>5500</v>
      </c>
      <c r="N9" s="198">
        <v>511665</v>
      </c>
      <c r="O9" s="199">
        <v>41781</v>
      </c>
      <c r="P9" s="199">
        <v>42338</v>
      </c>
      <c r="Q9" s="200">
        <v>0.0001</v>
      </c>
      <c r="R9" s="200">
        <v>0.001</v>
      </c>
      <c r="S9" s="3" t="s">
        <v>202</v>
      </c>
      <c r="T9" s="199">
        <v>41781</v>
      </c>
      <c r="U9" s="187">
        <v>161665</v>
      </c>
      <c r="V9" s="207"/>
      <c r="W9" s="197"/>
      <c r="X9" s="207"/>
      <c r="Y9" s="197"/>
      <c r="Z9" s="207"/>
      <c r="AA9" s="197"/>
      <c r="AB9" s="200">
        <v>0.0001</v>
      </c>
      <c r="AC9" s="200">
        <v>0.01</v>
      </c>
      <c r="AD9" s="195" t="s">
        <v>460</v>
      </c>
      <c r="AE9" s="197">
        <v>511665</v>
      </c>
      <c r="AF9" s="199">
        <v>41796</v>
      </c>
      <c r="AG9" s="3" t="s">
        <v>466</v>
      </c>
      <c r="AH9" s="208">
        <v>13996074209</v>
      </c>
      <c r="AI9" s="204">
        <v>220</v>
      </c>
      <c r="AJ9" s="205">
        <f t="shared" si="0"/>
        <v>11256.63</v>
      </c>
      <c r="AK9" s="205">
        <f t="shared" si="1"/>
        <v>511.67</v>
      </c>
      <c r="AL9" s="203">
        <v>762</v>
      </c>
      <c r="AM9" s="58">
        <v>65693.58</v>
      </c>
      <c r="AN9" s="206" t="s">
        <v>257</v>
      </c>
      <c r="AO9" s="58">
        <f t="shared" si="2"/>
        <v>66205.25</v>
      </c>
      <c r="AP9" s="203">
        <v>777</v>
      </c>
      <c r="AQ9" s="58"/>
      <c r="AR9" s="58">
        <f t="shared" si="3"/>
        <v>5116.65</v>
      </c>
      <c r="AS9" s="195" t="s">
        <v>583</v>
      </c>
      <c r="AT9" s="6"/>
      <c r="AU9" s="191"/>
      <c r="AV9" s="6"/>
      <c r="AW9" s="191"/>
      <c r="AX9" s="188" t="e">
        <f>ROUND(#REF!*1.25,-1)</f>
        <v>#REF!</v>
      </c>
    </row>
    <row r="10" spans="1:50" s="188" customFormat="1" ht="48" customHeight="1">
      <c r="A10" s="195">
        <v>4</v>
      </c>
      <c r="B10" s="2" t="s">
        <v>929</v>
      </c>
      <c r="C10" s="2" t="s">
        <v>110</v>
      </c>
      <c r="D10" s="2" t="s">
        <v>111</v>
      </c>
      <c r="E10" s="13">
        <v>128.57</v>
      </c>
      <c r="F10" s="187">
        <v>109.44</v>
      </c>
      <c r="G10" s="187">
        <v>5570</v>
      </c>
      <c r="H10" s="187">
        <f t="shared" si="4"/>
        <v>71.61</v>
      </c>
      <c r="I10" s="205">
        <v>30.21</v>
      </c>
      <c r="J10" s="205">
        <f t="shared" si="5"/>
        <v>41.4</v>
      </c>
      <c r="K10" s="193" t="s">
        <v>201</v>
      </c>
      <c r="L10" s="196" t="s">
        <v>362</v>
      </c>
      <c r="M10" s="197">
        <v>5599</v>
      </c>
      <c r="N10" s="198">
        <v>719863</v>
      </c>
      <c r="O10" s="199">
        <v>41891</v>
      </c>
      <c r="P10" s="199">
        <v>42338</v>
      </c>
      <c r="Q10" s="200">
        <v>0.0001</v>
      </c>
      <c r="R10" s="200">
        <v>0.001</v>
      </c>
      <c r="S10" s="3" t="s">
        <v>202</v>
      </c>
      <c r="T10" s="199">
        <v>41891</v>
      </c>
      <c r="U10" s="58"/>
      <c r="V10" s="207"/>
      <c r="W10" s="197"/>
      <c r="X10" s="207"/>
      <c r="Y10" s="197"/>
      <c r="Z10" s="207"/>
      <c r="AA10" s="197"/>
      <c r="AB10" s="200">
        <v>0.0001</v>
      </c>
      <c r="AC10" s="200">
        <v>0.001</v>
      </c>
      <c r="AD10" s="195" t="s">
        <v>467</v>
      </c>
      <c r="AE10" s="197">
        <v>0</v>
      </c>
      <c r="AF10" s="199">
        <v>41891</v>
      </c>
      <c r="AG10" s="3" t="s">
        <v>468</v>
      </c>
      <c r="AH10" s="2">
        <v>13637873388</v>
      </c>
      <c r="AI10" s="204">
        <v>220</v>
      </c>
      <c r="AJ10" s="205">
        <f t="shared" si="0"/>
        <v>0</v>
      </c>
      <c r="AK10" s="205">
        <f t="shared" si="1"/>
        <v>0</v>
      </c>
      <c r="AL10" s="203">
        <v>667</v>
      </c>
      <c r="AM10" s="58">
        <v>0</v>
      </c>
      <c r="AN10" s="206" t="s">
        <v>257</v>
      </c>
      <c r="AO10" s="58">
        <f t="shared" si="2"/>
        <v>0</v>
      </c>
      <c r="AP10" s="203">
        <v>667</v>
      </c>
      <c r="AQ10" s="58"/>
      <c r="AR10" s="58">
        <f t="shared" si="3"/>
        <v>719.86</v>
      </c>
      <c r="AS10" s="195" t="s">
        <v>583</v>
      </c>
      <c r="AT10" s="6"/>
      <c r="AU10" s="191"/>
      <c r="AV10" s="6"/>
      <c r="AW10" s="191"/>
      <c r="AX10" s="188" t="e">
        <f>ROUND(#REF!*1.25,-1)</f>
        <v>#REF!</v>
      </c>
    </row>
    <row r="11" spans="1:50" s="188" customFormat="1" ht="48" customHeight="1">
      <c r="A11" s="195">
        <v>5</v>
      </c>
      <c r="B11" s="2" t="s">
        <v>469</v>
      </c>
      <c r="C11" s="2" t="s">
        <v>110</v>
      </c>
      <c r="D11" s="2" t="s">
        <v>111</v>
      </c>
      <c r="E11" s="13">
        <v>93.03</v>
      </c>
      <c r="F11" s="187">
        <v>79.19</v>
      </c>
      <c r="G11" s="187">
        <v>5330</v>
      </c>
      <c r="H11" s="187">
        <f t="shared" si="4"/>
        <v>49.58</v>
      </c>
      <c r="I11" s="205">
        <v>21.86</v>
      </c>
      <c r="J11" s="205">
        <f t="shared" si="5"/>
        <v>27.72</v>
      </c>
      <c r="K11" s="193" t="s">
        <v>201</v>
      </c>
      <c r="L11" s="196" t="s">
        <v>470</v>
      </c>
      <c r="M11" s="197">
        <v>5300</v>
      </c>
      <c r="N11" s="198">
        <v>493059</v>
      </c>
      <c r="O11" s="199">
        <v>41759</v>
      </c>
      <c r="P11" s="199">
        <v>42338</v>
      </c>
      <c r="Q11" s="200">
        <v>0.0001</v>
      </c>
      <c r="R11" s="200">
        <v>0.001</v>
      </c>
      <c r="S11" s="3" t="s">
        <v>202</v>
      </c>
      <c r="T11" s="199">
        <v>41759</v>
      </c>
      <c r="U11" s="187">
        <v>243059</v>
      </c>
      <c r="V11" s="201"/>
      <c r="W11" s="209"/>
      <c r="X11" s="201"/>
      <c r="Y11" s="209"/>
      <c r="Z11" s="201"/>
      <c r="AA11" s="209"/>
      <c r="AB11" s="200">
        <v>0.0001</v>
      </c>
      <c r="AC11" s="200">
        <v>0.01</v>
      </c>
      <c r="AD11" s="195" t="s">
        <v>471</v>
      </c>
      <c r="AE11" s="197">
        <v>243059</v>
      </c>
      <c r="AF11" s="199">
        <v>41963</v>
      </c>
      <c r="AG11" s="3" t="s">
        <v>204</v>
      </c>
      <c r="AH11" s="204">
        <v>15998932289</v>
      </c>
      <c r="AI11" s="204">
        <v>220</v>
      </c>
      <c r="AJ11" s="205">
        <f t="shared" si="0"/>
        <v>5347.3</v>
      </c>
      <c r="AK11" s="205">
        <f t="shared" si="1"/>
        <v>243.06</v>
      </c>
      <c r="AL11" s="203">
        <v>595</v>
      </c>
      <c r="AM11" s="58">
        <v>24367.5</v>
      </c>
      <c r="AN11" s="206" t="s">
        <v>257</v>
      </c>
      <c r="AO11" s="58">
        <f t="shared" si="2"/>
        <v>24610.56</v>
      </c>
      <c r="AP11" s="203">
        <v>799</v>
      </c>
      <c r="AQ11" s="58"/>
      <c r="AR11" s="58">
        <f t="shared" si="3"/>
        <v>4930.59</v>
      </c>
      <c r="AS11" s="195" t="s">
        <v>583</v>
      </c>
      <c r="AT11" s="6"/>
      <c r="AU11" s="191"/>
      <c r="AV11" s="6"/>
      <c r="AW11" s="191"/>
      <c r="AX11" s="188" t="e">
        <f>ROUND(#REF!*1.25,-1)</f>
        <v>#REF!</v>
      </c>
    </row>
    <row r="12" spans="1:50" s="188" customFormat="1" ht="48" customHeight="1">
      <c r="A12" s="195">
        <v>6</v>
      </c>
      <c r="B12" s="2" t="s">
        <v>472</v>
      </c>
      <c r="C12" s="2" t="s">
        <v>110</v>
      </c>
      <c r="D12" s="2" t="s">
        <v>111</v>
      </c>
      <c r="E12" s="13">
        <v>93.03</v>
      </c>
      <c r="F12" s="187">
        <v>79.19</v>
      </c>
      <c r="G12" s="187">
        <v>5330</v>
      </c>
      <c r="H12" s="187">
        <f t="shared" si="4"/>
        <v>49.58</v>
      </c>
      <c r="I12" s="205">
        <v>21.86</v>
      </c>
      <c r="J12" s="205">
        <f t="shared" si="5"/>
        <v>27.72</v>
      </c>
      <c r="K12" s="193" t="s">
        <v>201</v>
      </c>
      <c r="L12" s="196" t="s">
        <v>473</v>
      </c>
      <c r="M12" s="197">
        <v>5500</v>
      </c>
      <c r="N12" s="198">
        <v>511665</v>
      </c>
      <c r="O12" s="199">
        <v>41764</v>
      </c>
      <c r="P12" s="199">
        <v>42338</v>
      </c>
      <c r="Q12" s="200">
        <v>0.0001</v>
      </c>
      <c r="R12" s="200">
        <v>0.001</v>
      </c>
      <c r="S12" s="3" t="s">
        <v>202</v>
      </c>
      <c r="T12" s="199">
        <v>41764</v>
      </c>
      <c r="U12" s="58">
        <v>161665</v>
      </c>
      <c r="V12" s="201"/>
      <c r="W12" s="209"/>
      <c r="X12" s="201"/>
      <c r="Y12" s="209"/>
      <c r="Z12" s="201"/>
      <c r="AA12" s="209"/>
      <c r="AB12" s="200">
        <v>0.0001</v>
      </c>
      <c r="AC12" s="200">
        <v>0.01</v>
      </c>
      <c r="AD12" s="195" t="s">
        <v>460</v>
      </c>
      <c r="AE12" s="197">
        <v>161665</v>
      </c>
      <c r="AF12" s="203" t="s">
        <v>474</v>
      </c>
      <c r="AG12" s="203" t="s">
        <v>475</v>
      </c>
      <c r="AH12" s="204">
        <v>13350320868</v>
      </c>
      <c r="AI12" s="204">
        <v>220</v>
      </c>
      <c r="AJ12" s="205">
        <f t="shared" si="0"/>
        <v>3556.63</v>
      </c>
      <c r="AK12" s="205">
        <f t="shared" si="1"/>
        <v>161.67</v>
      </c>
      <c r="AL12" s="203" t="s">
        <v>476</v>
      </c>
      <c r="AM12" s="58">
        <v>24964.54</v>
      </c>
      <c r="AN12" s="206" t="s">
        <v>464</v>
      </c>
      <c r="AO12" s="58">
        <f t="shared" si="2"/>
        <v>25126.21</v>
      </c>
      <c r="AP12" s="203">
        <v>794</v>
      </c>
      <c r="AQ12" s="58"/>
      <c r="AR12" s="58">
        <f t="shared" si="3"/>
        <v>5116.65</v>
      </c>
      <c r="AS12" s="195" t="s">
        <v>583</v>
      </c>
      <c r="AT12" s="6"/>
      <c r="AU12" s="191"/>
      <c r="AV12" s="6"/>
      <c r="AW12" s="191"/>
      <c r="AX12" s="188" t="e">
        <f>ROUND(#REF!*1.25,-1)</f>
        <v>#REF!</v>
      </c>
    </row>
    <row r="13" spans="1:50" s="188" customFormat="1" ht="48" customHeight="1">
      <c r="A13" s="195">
        <v>7</v>
      </c>
      <c r="B13" s="2" t="s">
        <v>477</v>
      </c>
      <c r="C13" s="2" t="s">
        <v>110</v>
      </c>
      <c r="D13" s="2" t="s">
        <v>111</v>
      </c>
      <c r="E13" s="13">
        <v>120.42</v>
      </c>
      <c r="F13" s="187">
        <v>102.5</v>
      </c>
      <c r="G13" s="187">
        <v>4970</v>
      </c>
      <c r="H13" s="187">
        <f t="shared" si="4"/>
        <v>59.85</v>
      </c>
      <c r="I13" s="205">
        <v>28.3</v>
      </c>
      <c r="J13" s="205">
        <f t="shared" si="5"/>
        <v>31.55</v>
      </c>
      <c r="K13" s="193" t="s">
        <v>201</v>
      </c>
      <c r="L13" s="196" t="s">
        <v>478</v>
      </c>
      <c r="M13" s="197">
        <v>5200</v>
      </c>
      <c r="N13" s="198">
        <v>626184</v>
      </c>
      <c r="O13" s="199">
        <v>41754</v>
      </c>
      <c r="P13" s="199">
        <v>42338</v>
      </c>
      <c r="Q13" s="200">
        <v>0.0001</v>
      </c>
      <c r="R13" s="200">
        <v>0.001</v>
      </c>
      <c r="S13" s="3" t="s">
        <v>202</v>
      </c>
      <c r="T13" s="199">
        <v>41754</v>
      </c>
      <c r="U13" s="58">
        <v>626184</v>
      </c>
      <c r="V13" s="201"/>
      <c r="W13" s="209"/>
      <c r="X13" s="201"/>
      <c r="Y13" s="209"/>
      <c r="Z13" s="201"/>
      <c r="AA13" s="209"/>
      <c r="AB13" s="200">
        <v>0.0001</v>
      </c>
      <c r="AC13" s="200">
        <v>0.01</v>
      </c>
      <c r="AD13" s="195" t="s">
        <v>203</v>
      </c>
      <c r="AE13" s="197">
        <v>626184</v>
      </c>
      <c r="AF13" s="203" t="s">
        <v>479</v>
      </c>
      <c r="AG13" s="203" t="s">
        <v>480</v>
      </c>
      <c r="AH13" s="204">
        <v>13330223197</v>
      </c>
      <c r="AI13" s="204">
        <v>220</v>
      </c>
      <c r="AJ13" s="205">
        <f t="shared" si="0"/>
        <v>13776.05</v>
      </c>
      <c r="AK13" s="205">
        <f t="shared" si="1"/>
        <v>626.18</v>
      </c>
      <c r="AL13" s="203" t="s">
        <v>481</v>
      </c>
      <c r="AM13" s="58">
        <v>95902.43</v>
      </c>
      <c r="AN13" s="206" t="s">
        <v>257</v>
      </c>
      <c r="AO13" s="58">
        <f t="shared" si="2"/>
        <v>96528.60999999999</v>
      </c>
      <c r="AP13" s="203">
        <v>804</v>
      </c>
      <c r="AQ13" s="58"/>
      <c r="AR13" s="58">
        <f t="shared" si="3"/>
        <v>6261.84</v>
      </c>
      <c r="AS13" s="195" t="s">
        <v>583</v>
      </c>
      <c r="AT13" s="6"/>
      <c r="AU13" s="191"/>
      <c r="AV13" s="6"/>
      <c r="AW13" s="191"/>
      <c r="AX13" s="188" t="e">
        <f>ROUND(#REF!*1.25,-1)</f>
        <v>#REF!</v>
      </c>
    </row>
    <row r="14" spans="1:50" s="188" customFormat="1" ht="48" customHeight="1">
      <c r="A14" s="195">
        <v>8</v>
      </c>
      <c r="B14" s="2" t="s">
        <v>482</v>
      </c>
      <c r="C14" s="2" t="s">
        <v>110</v>
      </c>
      <c r="D14" s="2" t="s">
        <v>111</v>
      </c>
      <c r="E14" s="13">
        <v>128.57</v>
      </c>
      <c r="F14" s="187">
        <v>109.44</v>
      </c>
      <c r="G14" s="187">
        <v>4970</v>
      </c>
      <c r="H14" s="187">
        <f t="shared" si="4"/>
        <v>63.9</v>
      </c>
      <c r="I14" s="205">
        <v>30.21</v>
      </c>
      <c r="J14" s="205">
        <f t="shared" si="5"/>
        <v>33.69</v>
      </c>
      <c r="K14" s="193" t="s">
        <v>201</v>
      </c>
      <c r="L14" s="196" t="s">
        <v>483</v>
      </c>
      <c r="M14" s="197">
        <v>5653.33</v>
      </c>
      <c r="N14" s="198">
        <v>726848.6381</v>
      </c>
      <c r="O14" s="199">
        <v>41767</v>
      </c>
      <c r="P14" s="199">
        <v>42338</v>
      </c>
      <c r="Q14" s="200">
        <v>0.0001</v>
      </c>
      <c r="R14" s="200">
        <v>0.001</v>
      </c>
      <c r="S14" s="3" t="s">
        <v>202</v>
      </c>
      <c r="T14" s="199">
        <v>41767</v>
      </c>
      <c r="U14" s="58">
        <v>236849</v>
      </c>
      <c r="V14" s="201">
        <v>41912</v>
      </c>
      <c r="W14" s="209">
        <v>140000</v>
      </c>
      <c r="X14" s="201">
        <v>42093</v>
      </c>
      <c r="Y14" s="209">
        <v>140000</v>
      </c>
      <c r="Z14" s="201">
        <v>42368</v>
      </c>
      <c r="AA14" s="209">
        <v>210000</v>
      </c>
      <c r="AB14" s="200">
        <v>0.0001</v>
      </c>
      <c r="AC14" s="200">
        <v>0.01</v>
      </c>
      <c r="AD14" s="195" t="s">
        <v>219</v>
      </c>
      <c r="AE14" s="197">
        <v>306849</v>
      </c>
      <c r="AF14" s="203" t="s">
        <v>484</v>
      </c>
      <c r="AG14" s="203" t="s">
        <v>485</v>
      </c>
      <c r="AH14" s="204">
        <v>13983270246</v>
      </c>
      <c r="AI14" s="204">
        <v>220</v>
      </c>
      <c r="AJ14" s="205">
        <f t="shared" si="0"/>
        <v>6750.68</v>
      </c>
      <c r="AK14" s="205">
        <f t="shared" si="1"/>
        <v>306.85</v>
      </c>
      <c r="AL14" s="203" t="s">
        <v>486</v>
      </c>
      <c r="AM14" s="58">
        <v>44710.41</v>
      </c>
      <c r="AN14" s="206" t="s">
        <v>464</v>
      </c>
      <c r="AO14" s="58">
        <f t="shared" si="2"/>
        <v>45017.26</v>
      </c>
      <c r="AP14" s="203" t="s">
        <v>487</v>
      </c>
      <c r="AQ14" s="58">
        <v>15022</v>
      </c>
      <c r="AR14" s="58">
        <f t="shared" si="3"/>
        <v>7268.49</v>
      </c>
      <c r="AS14" s="195" t="s">
        <v>583</v>
      </c>
      <c r="AT14" s="6"/>
      <c r="AU14" s="191"/>
      <c r="AV14" s="6"/>
      <c r="AW14" s="191"/>
      <c r="AX14" s="188" t="e">
        <f>ROUND(#REF!*1.25,-1)</f>
        <v>#REF!</v>
      </c>
    </row>
    <row r="15" spans="1:50" s="188" customFormat="1" ht="48" customHeight="1">
      <c r="A15" s="195">
        <v>9</v>
      </c>
      <c r="B15" s="2" t="s">
        <v>488</v>
      </c>
      <c r="C15" s="2" t="s">
        <v>110</v>
      </c>
      <c r="D15" s="2" t="s">
        <v>111</v>
      </c>
      <c r="E15" s="13">
        <v>93.03</v>
      </c>
      <c r="F15" s="187">
        <v>79.19</v>
      </c>
      <c r="G15" s="187">
        <v>5330</v>
      </c>
      <c r="H15" s="187">
        <f t="shared" si="4"/>
        <v>49.58</v>
      </c>
      <c r="I15" s="205">
        <v>21.86</v>
      </c>
      <c r="J15" s="205">
        <f t="shared" si="5"/>
        <v>27.72</v>
      </c>
      <c r="K15" s="193" t="s">
        <v>201</v>
      </c>
      <c r="L15" s="196" t="s">
        <v>489</v>
      </c>
      <c r="M15" s="197">
        <v>5445.02</v>
      </c>
      <c r="N15" s="198">
        <v>506550</v>
      </c>
      <c r="O15" s="199">
        <v>41963</v>
      </c>
      <c r="P15" s="199">
        <v>42459</v>
      </c>
      <c r="Q15" s="200">
        <v>0.0001</v>
      </c>
      <c r="R15" s="200">
        <v>0.001</v>
      </c>
      <c r="S15" s="3" t="s">
        <v>202</v>
      </c>
      <c r="T15" s="199">
        <v>41963</v>
      </c>
      <c r="U15" s="187">
        <v>506550</v>
      </c>
      <c r="V15" s="201"/>
      <c r="W15" s="209"/>
      <c r="X15" s="201"/>
      <c r="Y15" s="209"/>
      <c r="Z15" s="201"/>
      <c r="AA15" s="209"/>
      <c r="AB15" s="200">
        <v>0.0001</v>
      </c>
      <c r="AC15" s="200">
        <v>0.01</v>
      </c>
      <c r="AD15" s="195" t="s">
        <v>203</v>
      </c>
      <c r="AE15" s="197">
        <v>506550</v>
      </c>
      <c r="AF15" s="199">
        <v>41963</v>
      </c>
      <c r="AG15" s="3" t="s">
        <v>204</v>
      </c>
      <c r="AH15" s="2" t="s">
        <v>490</v>
      </c>
      <c r="AI15" s="204">
        <v>99</v>
      </c>
      <c r="AJ15" s="205">
        <f t="shared" si="0"/>
        <v>5014.85</v>
      </c>
      <c r="AK15" s="205">
        <f t="shared" si="1"/>
        <v>506.55</v>
      </c>
      <c r="AL15" s="203">
        <v>595</v>
      </c>
      <c r="AM15" s="58">
        <v>50783.37</v>
      </c>
      <c r="AN15" s="206" t="s">
        <v>257</v>
      </c>
      <c r="AO15" s="58">
        <f t="shared" si="2"/>
        <v>51289.920000000006</v>
      </c>
      <c r="AP15" s="203">
        <v>595</v>
      </c>
      <c r="AQ15" s="58"/>
      <c r="AR15" s="58">
        <f t="shared" si="3"/>
        <v>5065.5</v>
      </c>
      <c r="AS15" s="195" t="s">
        <v>583</v>
      </c>
      <c r="AT15" s="6"/>
      <c r="AU15" s="191"/>
      <c r="AV15" s="6"/>
      <c r="AW15" s="191"/>
      <c r="AX15" s="188" t="e">
        <f>ROUND(#REF!*1.25,-1)</f>
        <v>#REF!</v>
      </c>
    </row>
    <row r="16" spans="1:50" s="188" customFormat="1" ht="48" customHeight="1">
      <c r="A16" s="195">
        <v>10</v>
      </c>
      <c r="B16" s="213" t="s">
        <v>491</v>
      </c>
      <c r="C16" s="2" t="s">
        <v>110</v>
      </c>
      <c r="D16" s="2" t="s">
        <v>111</v>
      </c>
      <c r="E16" s="210">
        <v>122.88</v>
      </c>
      <c r="F16" s="187">
        <v>102.85</v>
      </c>
      <c r="G16" s="187">
        <v>4970</v>
      </c>
      <c r="H16" s="187">
        <f t="shared" si="4"/>
        <v>61.07</v>
      </c>
      <c r="I16" s="205">
        <v>28.88</v>
      </c>
      <c r="J16" s="205">
        <f t="shared" si="5"/>
        <v>32.19</v>
      </c>
      <c r="K16" s="193" t="s">
        <v>201</v>
      </c>
      <c r="L16" s="211" t="s">
        <v>305</v>
      </c>
      <c r="M16" s="197">
        <v>4205.79</v>
      </c>
      <c r="N16" s="212">
        <v>516808</v>
      </c>
      <c r="O16" s="199">
        <v>41946</v>
      </c>
      <c r="P16" s="199">
        <v>42459</v>
      </c>
      <c r="Q16" s="200">
        <v>0.0001</v>
      </c>
      <c r="R16" s="200">
        <v>0.001</v>
      </c>
      <c r="S16" s="3" t="s">
        <v>202</v>
      </c>
      <c r="T16" s="199">
        <v>41946</v>
      </c>
      <c r="U16" s="58">
        <v>516808</v>
      </c>
      <c r="V16" s="201"/>
      <c r="W16" s="209"/>
      <c r="X16" s="201"/>
      <c r="Y16" s="209"/>
      <c r="Z16" s="201"/>
      <c r="AA16" s="209"/>
      <c r="AB16" s="200">
        <v>0.0001</v>
      </c>
      <c r="AC16" s="200">
        <v>0.001</v>
      </c>
      <c r="AD16" s="195" t="s">
        <v>203</v>
      </c>
      <c r="AE16" s="197">
        <v>516808</v>
      </c>
      <c r="AF16" s="199">
        <v>41946</v>
      </c>
      <c r="AG16" s="3" t="s">
        <v>492</v>
      </c>
      <c r="AH16" s="213" t="s">
        <v>493</v>
      </c>
      <c r="AI16" s="204">
        <v>99</v>
      </c>
      <c r="AJ16" s="205">
        <f t="shared" si="0"/>
        <v>5116.4</v>
      </c>
      <c r="AK16" s="205">
        <f t="shared" si="1"/>
        <v>516.81</v>
      </c>
      <c r="AL16" s="203">
        <v>612</v>
      </c>
      <c r="AM16" s="58">
        <v>53292.11</v>
      </c>
      <c r="AN16" s="206" t="s">
        <v>494</v>
      </c>
      <c r="AO16" s="58">
        <f t="shared" si="2"/>
        <v>53808.92</v>
      </c>
      <c r="AP16" s="203">
        <v>612</v>
      </c>
      <c r="AQ16" s="58"/>
      <c r="AR16" s="58">
        <f t="shared" si="3"/>
        <v>516.81</v>
      </c>
      <c r="AS16" s="195" t="s">
        <v>583</v>
      </c>
      <c r="AT16" s="6"/>
      <c r="AU16" s="191"/>
      <c r="AV16" s="6"/>
      <c r="AW16" s="191"/>
      <c r="AX16" s="188" t="e">
        <f>ROUND(#REF!*1.25,-1)</f>
        <v>#REF!</v>
      </c>
    </row>
    <row r="17" spans="1:50" s="188" customFormat="1" ht="48" customHeight="1">
      <c r="A17" s="195">
        <v>11</v>
      </c>
      <c r="B17" s="2" t="s">
        <v>495</v>
      </c>
      <c r="C17" s="2" t="s">
        <v>110</v>
      </c>
      <c r="D17" s="2" t="s">
        <v>111</v>
      </c>
      <c r="E17" s="13">
        <v>120.35</v>
      </c>
      <c r="F17" s="187">
        <v>100.73</v>
      </c>
      <c r="G17" s="187">
        <v>4970</v>
      </c>
      <c r="H17" s="187">
        <f t="shared" si="4"/>
        <v>59.81</v>
      </c>
      <c r="I17" s="205">
        <v>28.28</v>
      </c>
      <c r="J17" s="205">
        <f t="shared" si="5"/>
        <v>31.53</v>
      </c>
      <c r="K17" s="193" t="s">
        <v>201</v>
      </c>
      <c r="L17" s="196" t="s">
        <v>496</v>
      </c>
      <c r="M17" s="197">
        <v>4275.04</v>
      </c>
      <c r="N17" s="198">
        <v>514501</v>
      </c>
      <c r="O17" s="199">
        <v>41963</v>
      </c>
      <c r="P17" s="214">
        <v>42338</v>
      </c>
      <c r="Q17" s="200">
        <v>0.0001</v>
      </c>
      <c r="R17" s="200">
        <v>0.001</v>
      </c>
      <c r="S17" s="3" t="s">
        <v>202</v>
      </c>
      <c r="T17" s="199">
        <v>41963</v>
      </c>
      <c r="U17" s="187">
        <v>0</v>
      </c>
      <c r="V17" s="207" t="s">
        <v>497</v>
      </c>
      <c r="W17" s="215"/>
      <c r="X17" s="207"/>
      <c r="Y17" s="215"/>
      <c r="Z17" s="207"/>
      <c r="AA17" s="215"/>
      <c r="AB17" s="200">
        <v>0.0001</v>
      </c>
      <c r="AC17" s="200">
        <v>0.01</v>
      </c>
      <c r="AD17" s="195" t="s">
        <v>203</v>
      </c>
      <c r="AE17" s="197">
        <v>0</v>
      </c>
      <c r="AF17" s="199">
        <v>41963</v>
      </c>
      <c r="AG17" s="3" t="s">
        <v>204</v>
      </c>
      <c r="AH17" s="2" t="s">
        <v>498</v>
      </c>
      <c r="AI17" s="204">
        <v>220</v>
      </c>
      <c r="AJ17" s="205">
        <f t="shared" si="0"/>
        <v>0</v>
      </c>
      <c r="AK17" s="205">
        <f t="shared" si="1"/>
        <v>0</v>
      </c>
      <c r="AL17" s="203">
        <v>595</v>
      </c>
      <c r="AM17" s="58">
        <v>0</v>
      </c>
      <c r="AN17" s="206" t="s">
        <v>257</v>
      </c>
      <c r="AO17" s="58">
        <f t="shared" si="2"/>
        <v>0</v>
      </c>
      <c r="AP17" s="203">
        <v>595</v>
      </c>
      <c r="AQ17" s="58"/>
      <c r="AR17" s="58">
        <f t="shared" si="3"/>
        <v>5145.01</v>
      </c>
      <c r="AS17" s="195" t="s">
        <v>583</v>
      </c>
      <c r="AT17" s="6"/>
      <c r="AU17" s="191"/>
      <c r="AV17" s="6"/>
      <c r="AW17" s="191"/>
      <c r="AX17" s="188" t="e">
        <f>ROUND(#REF!*1.25,-1)</f>
        <v>#REF!</v>
      </c>
    </row>
    <row r="18" spans="1:50" s="188" customFormat="1" ht="48" customHeight="1">
      <c r="A18" s="195">
        <v>12</v>
      </c>
      <c r="B18" s="2" t="s">
        <v>499</v>
      </c>
      <c r="C18" s="2" t="s">
        <v>110</v>
      </c>
      <c r="D18" s="2" t="s">
        <v>111</v>
      </c>
      <c r="E18" s="13">
        <v>95.48</v>
      </c>
      <c r="F18" s="216">
        <v>79.92</v>
      </c>
      <c r="G18" s="216">
        <v>4960</v>
      </c>
      <c r="H18" s="187">
        <f t="shared" si="4"/>
        <v>47.36</v>
      </c>
      <c r="I18" s="205">
        <v>22.44</v>
      </c>
      <c r="J18" s="205">
        <f t="shared" si="5"/>
        <v>24.919999999999998</v>
      </c>
      <c r="K18" s="193" t="s">
        <v>201</v>
      </c>
      <c r="L18" s="196" t="s">
        <v>500</v>
      </c>
      <c r="M18" s="197">
        <v>5510</v>
      </c>
      <c r="N18" s="198">
        <v>526095</v>
      </c>
      <c r="O18" s="214">
        <v>41758</v>
      </c>
      <c r="P18" s="214">
        <v>42338</v>
      </c>
      <c r="Q18" s="200">
        <v>0.0001</v>
      </c>
      <c r="R18" s="200">
        <v>0.001</v>
      </c>
      <c r="S18" s="3" t="s">
        <v>202</v>
      </c>
      <c r="T18" s="214">
        <v>41758</v>
      </c>
      <c r="U18" s="217">
        <v>526095</v>
      </c>
      <c r="V18" s="207"/>
      <c r="W18" s="215"/>
      <c r="X18" s="207"/>
      <c r="Y18" s="215"/>
      <c r="Z18" s="207"/>
      <c r="AA18" s="215"/>
      <c r="AB18" s="200">
        <v>0.0001</v>
      </c>
      <c r="AC18" s="200">
        <v>0.01</v>
      </c>
      <c r="AD18" s="195" t="s">
        <v>203</v>
      </c>
      <c r="AE18" s="197">
        <v>526095</v>
      </c>
      <c r="AF18" s="203" t="s">
        <v>501</v>
      </c>
      <c r="AG18" s="3" t="s">
        <v>502</v>
      </c>
      <c r="AH18" s="204">
        <v>13996080638</v>
      </c>
      <c r="AI18" s="204">
        <v>220</v>
      </c>
      <c r="AJ18" s="205">
        <f t="shared" si="0"/>
        <v>11574.09</v>
      </c>
      <c r="AK18" s="205">
        <f t="shared" si="1"/>
        <v>526.1</v>
      </c>
      <c r="AL18" s="203" t="s">
        <v>503</v>
      </c>
      <c r="AM18" s="58">
        <v>76577.57</v>
      </c>
      <c r="AN18" s="206" t="s">
        <v>464</v>
      </c>
      <c r="AO18" s="58">
        <f t="shared" si="2"/>
        <v>77103.67000000001</v>
      </c>
      <c r="AP18" s="203">
        <v>800</v>
      </c>
      <c r="AQ18" s="58"/>
      <c r="AR18" s="58">
        <f t="shared" si="3"/>
        <v>5260.95</v>
      </c>
      <c r="AS18" s="195" t="s">
        <v>583</v>
      </c>
      <c r="AT18" s="6"/>
      <c r="AU18" s="191"/>
      <c r="AV18" s="6"/>
      <c r="AW18" s="368"/>
      <c r="AX18" s="188" t="e">
        <f>ROUND(#REF!*1.25,-1)</f>
        <v>#REF!</v>
      </c>
    </row>
    <row r="19" spans="1:50" s="188" customFormat="1" ht="48" customHeight="1">
      <c r="A19" s="195">
        <v>13</v>
      </c>
      <c r="B19" s="2" t="s">
        <v>504</v>
      </c>
      <c r="C19" s="2" t="s">
        <v>110</v>
      </c>
      <c r="D19" s="2" t="s">
        <v>111</v>
      </c>
      <c r="E19" s="13">
        <v>95.48</v>
      </c>
      <c r="F19" s="187">
        <v>79.92</v>
      </c>
      <c r="G19" s="187">
        <v>5710</v>
      </c>
      <c r="H19" s="187">
        <f t="shared" si="4"/>
        <v>54.52</v>
      </c>
      <c r="I19" s="205">
        <v>25.49</v>
      </c>
      <c r="J19" s="205">
        <f t="shared" si="5"/>
        <v>29.030000000000005</v>
      </c>
      <c r="K19" s="193" t="s">
        <v>201</v>
      </c>
      <c r="L19" s="196" t="s">
        <v>505</v>
      </c>
      <c r="M19" s="197">
        <v>4591.84</v>
      </c>
      <c r="N19" s="198">
        <v>438429</v>
      </c>
      <c r="O19" s="199">
        <v>41939</v>
      </c>
      <c r="P19" s="214">
        <v>42338</v>
      </c>
      <c r="Q19" s="200">
        <v>0.0001</v>
      </c>
      <c r="R19" s="200">
        <v>0.001</v>
      </c>
      <c r="S19" s="3" t="s">
        <v>202</v>
      </c>
      <c r="T19" s="199">
        <v>41939</v>
      </c>
      <c r="U19" s="58">
        <v>153725</v>
      </c>
      <c r="V19" s="199"/>
      <c r="W19" s="218"/>
      <c r="X19" s="199"/>
      <c r="Y19" s="218"/>
      <c r="Z19" s="199"/>
      <c r="AA19" s="218"/>
      <c r="AB19" s="200">
        <v>0.0001</v>
      </c>
      <c r="AC19" s="200">
        <v>0.001</v>
      </c>
      <c r="AD19" s="219" t="s">
        <v>506</v>
      </c>
      <c r="AE19" s="197">
        <v>174596</v>
      </c>
      <c r="AF19" s="203" t="s">
        <v>507</v>
      </c>
      <c r="AG19" s="203" t="s">
        <v>508</v>
      </c>
      <c r="AH19" s="204">
        <v>13594262699</v>
      </c>
      <c r="AI19" s="204">
        <v>220</v>
      </c>
      <c r="AJ19" s="205">
        <f t="shared" si="0"/>
        <v>3841.11</v>
      </c>
      <c r="AK19" s="205">
        <f t="shared" si="1"/>
        <v>174.6</v>
      </c>
      <c r="AL19" s="203" t="s">
        <v>509</v>
      </c>
      <c r="AM19" s="58">
        <v>26320.12</v>
      </c>
      <c r="AN19" s="206" t="s">
        <v>257</v>
      </c>
      <c r="AO19" s="58">
        <f t="shared" si="2"/>
        <v>26494.719999999998</v>
      </c>
      <c r="AP19" s="203">
        <v>619</v>
      </c>
      <c r="AQ19" s="58"/>
      <c r="AR19" s="58">
        <f t="shared" si="3"/>
        <v>438.43</v>
      </c>
      <c r="AS19" s="195" t="s">
        <v>583</v>
      </c>
      <c r="AT19" s="6"/>
      <c r="AU19" s="191"/>
      <c r="AV19" s="6"/>
      <c r="AW19" s="191"/>
      <c r="AX19" s="188" t="e">
        <f>ROUND(#REF!*1.25,-1)</f>
        <v>#REF!</v>
      </c>
    </row>
    <row r="20" spans="1:50" s="188" customFormat="1" ht="48" customHeight="1">
      <c r="A20" s="195">
        <v>14</v>
      </c>
      <c r="B20" s="2" t="s">
        <v>510</v>
      </c>
      <c r="C20" s="2" t="s">
        <v>110</v>
      </c>
      <c r="D20" s="2" t="s">
        <v>111</v>
      </c>
      <c r="E20" s="13">
        <v>120.35</v>
      </c>
      <c r="F20" s="216">
        <v>100.73</v>
      </c>
      <c r="G20" s="216">
        <v>5350</v>
      </c>
      <c r="H20" s="187">
        <f t="shared" si="4"/>
        <v>64.39</v>
      </c>
      <c r="I20" s="205">
        <v>32.13</v>
      </c>
      <c r="J20" s="205">
        <f t="shared" si="5"/>
        <v>32.26</v>
      </c>
      <c r="K20" s="193" t="s">
        <v>201</v>
      </c>
      <c r="L20" s="196" t="s">
        <v>511</v>
      </c>
      <c r="M20" s="197">
        <v>5316.91</v>
      </c>
      <c r="N20" s="198">
        <v>639890</v>
      </c>
      <c r="O20" s="214">
        <v>41884</v>
      </c>
      <c r="P20" s="214">
        <v>42338</v>
      </c>
      <c r="Q20" s="200">
        <v>0.0001</v>
      </c>
      <c r="R20" s="200">
        <v>0.001</v>
      </c>
      <c r="S20" s="3" t="s">
        <v>202</v>
      </c>
      <c r="T20" s="214">
        <v>41884</v>
      </c>
      <c r="U20" s="187">
        <v>199890</v>
      </c>
      <c r="V20" s="207"/>
      <c r="W20" s="215"/>
      <c r="X20" s="207"/>
      <c r="Y20" s="215"/>
      <c r="Z20" s="207"/>
      <c r="AA20" s="215"/>
      <c r="AB20" s="200">
        <v>0.0001</v>
      </c>
      <c r="AC20" s="200">
        <v>0.01</v>
      </c>
      <c r="AD20" s="195" t="s">
        <v>512</v>
      </c>
      <c r="AE20" s="197">
        <v>639890</v>
      </c>
      <c r="AF20" s="199">
        <v>41884</v>
      </c>
      <c r="AG20" s="203" t="s">
        <v>513</v>
      </c>
      <c r="AH20" s="220" t="s">
        <v>514</v>
      </c>
      <c r="AI20" s="204">
        <v>220</v>
      </c>
      <c r="AJ20" s="205">
        <f t="shared" si="0"/>
        <v>14077.58</v>
      </c>
      <c r="AK20" s="205">
        <f t="shared" si="1"/>
        <v>639.89</v>
      </c>
      <c r="AL20" s="203">
        <v>674</v>
      </c>
      <c r="AM20" s="58">
        <v>72668.71</v>
      </c>
      <c r="AN20" s="206" t="s">
        <v>257</v>
      </c>
      <c r="AO20" s="58">
        <f t="shared" si="2"/>
        <v>73308.6</v>
      </c>
      <c r="AP20" s="203">
        <v>674</v>
      </c>
      <c r="AQ20" s="58"/>
      <c r="AR20" s="58">
        <f t="shared" si="3"/>
        <v>6398.9</v>
      </c>
      <c r="AS20" s="195" t="s">
        <v>583</v>
      </c>
      <c r="AT20" s="6"/>
      <c r="AU20" s="191"/>
      <c r="AV20" s="6"/>
      <c r="AW20" s="368"/>
      <c r="AX20" s="188" t="e">
        <f>ROUND(#REF!*1.25,-1)</f>
        <v>#REF!</v>
      </c>
    </row>
    <row r="21" spans="1:50" s="188" customFormat="1" ht="48" customHeight="1">
      <c r="A21" s="195">
        <v>15</v>
      </c>
      <c r="B21" s="2" t="s">
        <v>515</v>
      </c>
      <c r="C21" s="2" t="s">
        <v>110</v>
      </c>
      <c r="D21" s="2" t="s">
        <v>111</v>
      </c>
      <c r="E21" s="13">
        <v>120.42</v>
      </c>
      <c r="F21" s="187">
        <v>102.5</v>
      </c>
      <c r="G21" s="187">
        <v>5960</v>
      </c>
      <c r="H21" s="187">
        <f t="shared" si="4"/>
        <v>71.77</v>
      </c>
      <c r="I21" s="205">
        <v>32.15</v>
      </c>
      <c r="J21" s="205">
        <f t="shared" si="5"/>
        <v>39.62</v>
      </c>
      <c r="K21" s="193" t="s">
        <v>206</v>
      </c>
      <c r="L21" s="196" t="s">
        <v>516</v>
      </c>
      <c r="M21" s="197">
        <v>5200</v>
      </c>
      <c r="N21" s="198">
        <v>626184</v>
      </c>
      <c r="O21" s="199" t="s">
        <v>208</v>
      </c>
      <c r="P21" s="199">
        <v>42338</v>
      </c>
      <c r="Q21" s="200">
        <v>0.0001</v>
      </c>
      <c r="R21" s="200">
        <v>0.001</v>
      </c>
      <c r="S21" s="3" t="s">
        <v>202</v>
      </c>
      <c r="T21" s="3" t="s">
        <v>208</v>
      </c>
      <c r="U21" s="202">
        <v>626184</v>
      </c>
      <c r="V21" s="201"/>
      <c r="W21" s="202"/>
      <c r="X21" s="201"/>
      <c r="Y21" s="202"/>
      <c r="Z21" s="201"/>
      <c r="AA21" s="202"/>
      <c r="AB21" s="200">
        <v>0.0001</v>
      </c>
      <c r="AC21" s="200">
        <v>0.01</v>
      </c>
      <c r="AD21" s="195" t="s">
        <v>517</v>
      </c>
      <c r="AE21" s="197">
        <v>626184</v>
      </c>
      <c r="AF21" s="203" t="s">
        <v>518</v>
      </c>
      <c r="AG21" s="219" t="s">
        <v>519</v>
      </c>
      <c r="AH21" s="204" t="s">
        <v>520</v>
      </c>
      <c r="AI21" s="221">
        <v>220</v>
      </c>
      <c r="AJ21" s="197">
        <f>ROUND(AI21*AE21*Q21,2)</f>
        <v>13776.05</v>
      </c>
      <c r="AK21" s="197">
        <v>626.18</v>
      </c>
      <c r="AL21" s="169"/>
      <c r="AM21" s="197">
        <v>86402.75</v>
      </c>
      <c r="AN21" s="169"/>
      <c r="AO21" s="169"/>
      <c r="AP21" s="169"/>
      <c r="AQ21" s="169"/>
      <c r="AR21" s="169">
        <v>6261.84</v>
      </c>
      <c r="AS21" s="195" t="s">
        <v>841</v>
      </c>
      <c r="AT21" s="222" t="s">
        <v>521</v>
      </c>
      <c r="AU21" s="223" t="s">
        <v>522</v>
      </c>
      <c r="AV21" s="219" t="s">
        <v>260</v>
      </c>
      <c r="AW21" s="58">
        <v>303218.01</v>
      </c>
      <c r="AX21" s="188" t="e">
        <f>ROUND(#REF!*1.25,-1)</f>
        <v>#REF!</v>
      </c>
    </row>
    <row r="22" spans="1:50" s="188" customFormat="1" ht="48" customHeight="1">
      <c r="A22" s="195">
        <v>16</v>
      </c>
      <c r="B22" s="2" t="s">
        <v>523</v>
      </c>
      <c r="C22" s="2" t="s">
        <v>110</v>
      </c>
      <c r="D22" s="2" t="s">
        <v>111</v>
      </c>
      <c r="E22" s="13">
        <v>128.57</v>
      </c>
      <c r="F22" s="187">
        <v>109.44</v>
      </c>
      <c r="G22" s="187">
        <v>5570</v>
      </c>
      <c r="H22" s="187">
        <f t="shared" si="4"/>
        <v>71.61</v>
      </c>
      <c r="I22" s="205">
        <v>30.21</v>
      </c>
      <c r="J22" s="205">
        <f t="shared" si="5"/>
        <v>41.4</v>
      </c>
      <c r="K22" s="193" t="s">
        <v>201</v>
      </c>
      <c r="L22" s="196" t="s">
        <v>362</v>
      </c>
      <c r="M22" s="197">
        <v>5559</v>
      </c>
      <c r="N22" s="198">
        <v>714721</v>
      </c>
      <c r="O22" s="199">
        <v>41891</v>
      </c>
      <c r="P22" s="199">
        <v>42338</v>
      </c>
      <c r="Q22" s="200">
        <v>0.0001</v>
      </c>
      <c r="R22" s="200">
        <v>0.001</v>
      </c>
      <c r="S22" s="3" t="s">
        <v>202</v>
      </c>
      <c r="T22" s="199">
        <v>41891</v>
      </c>
      <c r="U22" s="197"/>
      <c r="V22" s="207"/>
      <c r="W22" s="197"/>
      <c r="X22" s="207"/>
      <c r="Y22" s="197"/>
      <c r="Z22" s="207"/>
      <c r="AA22" s="197"/>
      <c r="AB22" s="200">
        <v>0.0001</v>
      </c>
      <c r="AC22" s="200">
        <v>0.001</v>
      </c>
      <c r="AD22" s="195" t="s">
        <v>524</v>
      </c>
      <c r="AE22" s="197">
        <v>0</v>
      </c>
      <c r="AF22" s="199">
        <v>41891</v>
      </c>
      <c r="AG22" s="195" t="s">
        <v>468</v>
      </c>
      <c r="AH22" s="2">
        <v>13637873388</v>
      </c>
      <c r="AI22" s="221">
        <v>220</v>
      </c>
      <c r="AJ22" s="197">
        <f>ROUND(AI22*AE22*Q22,2)</f>
        <v>0</v>
      </c>
      <c r="AK22" s="197">
        <v>0</v>
      </c>
      <c r="AL22" s="169"/>
      <c r="AM22" s="197">
        <v>0</v>
      </c>
      <c r="AN22" s="169"/>
      <c r="AO22" s="169"/>
      <c r="AP22" s="169"/>
      <c r="AQ22" s="169"/>
      <c r="AR22" s="169">
        <v>714.72</v>
      </c>
      <c r="AS22" s="195" t="s">
        <v>841</v>
      </c>
      <c r="AT22" s="222" t="s">
        <v>521</v>
      </c>
      <c r="AU22" s="223" t="s">
        <v>522</v>
      </c>
      <c r="AV22" s="219" t="s">
        <v>260</v>
      </c>
      <c r="AW22" s="58">
        <v>323739.74</v>
      </c>
      <c r="AX22" s="188" t="e">
        <f>ROUND(#REF!*1.25,-1)</f>
        <v>#REF!</v>
      </c>
    </row>
    <row r="23" spans="1:50" s="188" customFormat="1" ht="48" customHeight="1">
      <c r="A23" s="195">
        <v>17</v>
      </c>
      <c r="B23" s="2" t="s">
        <v>525</v>
      </c>
      <c r="C23" s="2" t="s">
        <v>110</v>
      </c>
      <c r="D23" s="2" t="s">
        <v>111</v>
      </c>
      <c r="E23" s="13">
        <v>93.03</v>
      </c>
      <c r="F23" s="187">
        <v>79.19</v>
      </c>
      <c r="G23" s="187">
        <v>5330</v>
      </c>
      <c r="H23" s="187">
        <f t="shared" si="4"/>
        <v>49.58</v>
      </c>
      <c r="I23" s="205">
        <v>21.86</v>
      </c>
      <c r="J23" s="205">
        <f t="shared" si="5"/>
        <v>27.72</v>
      </c>
      <c r="K23" s="193" t="s">
        <v>201</v>
      </c>
      <c r="L23" s="196" t="s">
        <v>526</v>
      </c>
      <c r="M23" s="197"/>
      <c r="N23" s="198">
        <v>511665</v>
      </c>
      <c r="O23" s="199"/>
      <c r="P23" s="199">
        <v>42338</v>
      </c>
      <c r="Q23" s="200"/>
      <c r="R23" s="200"/>
      <c r="S23" s="3" t="s">
        <v>202</v>
      </c>
      <c r="T23" s="3"/>
      <c r="U23" s="197"/>
      <c r="V23" s="199"/>
      <c r="W23" s="218"/>
      <c r="X23" s="199"/>
      <c r="Y23" s="218"/>
      <c r="Z23" s="199"/>
      <c r="AA23" s="218"/>
      <c r="AB23" s="3"/>
      <c r="AC23" s="3"/>
      <c r="AD23" s="195" t="s">
        <v>527</v>
      </c>
      <c r="AE23" s="197">
        <v>506550</v>
      </c>
      <c r="AF23" s="199">
        <v>41949</v>
      </c>
      <c r="AG23" s="195" t="s">
        <v>528</v>
      </c>
      <c r="AH23" s="204">
        <v>13983943480</v>
      </c>
      <c r="AI23" s="221"/>
      <c r="AJ23" s="197"/>
      <c r="AK23" s="197"/>
      <c r="AL23" s="169"/>
      <c r="AM23" s="197"/>
      <c r="AN23" s="169"/>
      <c r="AO23" s="169"/>
      <c r="AP23" s="169"/>
      <c r="AQ23" s="169"/>
      <c r="AR23" s="169"/>
      <c r="AS23" s="195" t="s">
        <v>841</v>
      </c>
      <c r="AT23" s="222" t="s">
        <v>521</v>
      </c>
      <c r="AU23" s="223" t="s">
        <v>522</v>
      </c>
      <c r="AV23" s="219" t="s">
        <v>260</v>
      </c>
      <c r="AW23" s="58">
        <v>234249.89</v>
      </c>
      <c r="AX23" s="188" t="e">
        <f>ROUND(#REF!*1.25,-1)</f>
        <v>#REF!</v>
      </c>
    </row>
    <row r="24" spans="1:50" s="188" customFormat="1" ht="48" customHeight="1">
      <c r="A24" s="195">
        <v>18</v>
      </c>
      <c r="B24" s="2" t="s">
        <v>529</v>
      </c>
      <c r="C24" s="2" t="s">
        <v>110</v>
      </c>
      <c r="D24" s="2" t="s">
        <v>111</v>
      </c>
      <c r="E24" s="13">
        <v>126.89</v>
      </c>
      <c r="F24" s="187">
        <v>106.21</v>
      </c>
      <c r="G24" s="187">
        <v>5570</v>
      </c>
      <c r="H24" s="187">
        <f t="shared" si="4"/>
        <v>70.68</v>
      </c>
      <c r="I24" s="205">
        <v>29.82</v>
      </c>
      <c r="J24" s="205">
        <f t="shared" si="5"/>
        <v>40.86000000000001</v>
      </c>
      <c r="K24" s="193" t="s">
        <v>201</v>
      </c>
      <c r="L24" s="196" t="s">
        <v>592</v>
      </c>
      <c r="M24" s="197">
        <v>5223.8</v>
      </c>
      <c r="N24" s="198">
        <v>662849</v>
      </c>
      <c r="O24" s="199">
        <v>41939</v>
      </c>
      <c r="P24" s="199">
        <v>42338</v>
      </c>
      <c r="Q24" s="200">
        <v>0.0001</v>
      </c>
      <c r="R24" s="200">
        <v>0.001</v>
      </c>
      <c r="S24" s="3" t="s">
        <v>202</v>
      </c>
      <c r="T24" s="199">
        <v>41939</v>
      </c>
      <c r="U24" s="202">
        <v>199849</v>
      </c>
      <c r="V24" s="199"/>
      <c r="W24" s="218"/>
      <c r="X24" s="199"/>
      <c r="Y24" s="218"/>
      <c r="Z24" s="199"/>
      <c r="AA24" s="218"/>
      <c r="AB24" s="200">
        <v>0.0001</v>
      </c>
      <c r="AC24" s="200">
        <v>0.001</v>
      </c>
      <c r="AD24" s="195" t="s">
        <v>530</v>
      </c>
      <c r="AE24" s="197">
        <v>199849</v>
      </c>
      <c r="AF24" s="199">
        <v>41939</v>
      </c>
      <c r="AG24" s="195" t="s">
        <v>204</v>
      </c>
      <c r="AH24" s="208">
        <v>13527389966</v>
      </c>
      <c r="AI24" s="221">
        <v>220</v>
      </c>
      <c r="AJ24" s="197">
        <f>ROUND(AI24*AE24*Q24,2)</f>
        <v>4396.68</v>
      </c>
      <c r="AK24" s="197">
        <v>199.85</v>
      </c>
      <c r="AL24" s="169"/>
      <c r="AM24" s="197">
        <v>20843.7</v>
      </c>
      <c r="AN24" s="169"/>
      <c r="AO24" s="169"/>
      <c r="AP24" s="169"/>
      <c r="AQ24" s="169"/>
      <c r="AR24" s="169">
        <v>662.85</v>
      </c>
      <c r="AS24" s="195" t="s">
        <v>841</v>
      </c>
      <c r="AT24" s="222" t="s">
        <v>521</v>
      </c>
      <c r="AU24" s="223" t="s">
        <v>522</v>
      </c>
      <c r="AV24" s="219" t="s">
        <v>260</v>
      </c>
      <c r="AW24" s="58">
        <v>319509.49</v>
      </c>
      <c r="AX24" s="188" t="e">
        <f>ROUND(#REF!*1.25,-1)</f>
        <v>#REF!</v>
      </c>
    </row>
    <row r="25" spans="1:50" s="188" customFormat="1" ht="48" customHeight="1">
      <c r="A25" s="195">
        <v>19</v>
      </c>
      <c r="B25" s="2" t="s">
        <v>531</v>
      </c>
      <c r="C25" s="2" t="s">
        <v>110</v>
      </c>
      <c r="D25" s="2" t="s">
        <v>111</v>
      </c>
      <c r="E25" s="13">
        <v>95.48</v>
      </c>
      <c r="F25" s="187">
        <v>79.92</v>
      </c>
      <c r="G25" s="187">
        <v>5330</v>
      </c>
      <c r="H25" s="187">
        <f t="shared" si="4"/>
        <v>50.89</v>
      </c>
      <c r="I25" s="205">
        <v>22.44</v>
      </c>
      <c r="J25" s="205">
        <f t="shared" si="5"/>
        <v>28.45</v>
      </c>
      <c r="K25" s="193" t="s">
        <v>201</v>
      </c>
      <c r="L25" s="196" t="s">
        <v>593</v>
      </c>
      <c r="M25" s="197">
        <v>4294</v>
      </c>
      <c r="N25" s="198">
        <v>410000</v>
      </c>
      <c r="O25" s="199">
        <v>41939</v>
      </c>
      <c r="P25" s="214">
        <v>42338</v>
      </c>
      <c r="Q25" s="200">
        <v>0.0001</v>
      </c>
      <c r="R25" s="200">
        <v>0.001</v>
      </c>
      <c r="S25" s="3" t="s">
        <v>202</v>
      </c>
      <c r="T25" s="199">
        <v>41939</v>
      </c>
      <c r="U25" s="225">
        <v>123000</v>
      </c>
      <c r="V25" s="207"/>
      <c r="W25" s="215"/>
      <c r="X25" s="207"/>
      <c r="Y25" s="215"/>
      <c r="Z25" s="207"/>
      <c r="AA25" s="215"/>
      <c r="AB25" s="200">
        <v>0.0001</v>
      </c>
      <c r="AC25" s="200">
        <v>0.001</v>
      </c>
      <c r="AD25" s="195" t="s">
        <v>532</v>
      </c>
      <c r="AE25" s="197">
        <v>123000</v>
      </c>
      <c r="AF25" s="199">
        <v>41950</v>
      </c>
      <c r="AG25" s="195" t="s">
        <v>204</v>
      </c>
      <c r="AH25" s="204">
        <v>13996080638</v>
      </c>
      <c r="AI25" s="221">
        <v>220</v>
      </c>
      <c r="AJ25" s="197">
        <f>ROUND(AI25*AE25*Q25,2)</f>
        <v>2706</v>
      </c>
      <c r="AK25" s="197">
        <v>123</v>
      </c>
      <c r="AL25" s="169"/>
      <c r="AM25" s="197">
        <v>12600.59</v>
      </c>
      <c r="AN25" s="169"/>
      <c r="AO25" s="169"/>
      <c r="AP25" s="169"/>
      <c r="AQ25" s="169"/>
      <c r="AR25" s="169">
        <v>410</v>
      </c>
      <c r="AS25" s="195" t="s">
        <v>841</v>
      </c>
      <c r="AT25" s="222" t="s">
        <v>521</v>
      </c>
      <c r="AU25" s="223" t="s">
        <v>522</v>
      </c>
      <c r="AV25" s="219" t="s">
        <v>260</v>
      </c>
      <c r="AW25" s="58">
        <v>240419</v>
      </c>
      <c r="AX25" s="188" t="e">
        <f>ROUND(#REF!*1.25,-1)</f>
        <v>#REF!</v>
      </c>
    </row>
    <row r="26" spans="1:50" s="188" customFormat="1" ht="48" customHeight="1">
      <c r="A26" s="195">
        <v>20</v>
      </c>
      <c r="B26" s="2" t="s">
        <v>533</v>
      </c>
      <c r="C26" s="2" t="s">
        <v>110</v>
      </c>
      <c r="D26" s="2" t="s">
        <v>111</v>
      </c>
      <c r="E26" s="13">
        <v>126.89</v>
      </c>
      <c r="F26" s="187">
        <v>106.21</v>
      </c>
      <c r="G26" s="187">
        <v>5960</v>
      </c>
      <c r="H26" s="187">
        <f t="shared" si="4"/>
        <v>75.63</v>
      </c>
      <c r="I26" s="205">
        <v>33.88</v>
      </c>
      <c r="J26" s="205">
        <f t="shared" si="5"/>
        <v>41.74999999999999</v>
      </c>
      <c r="K26" s="193" t="s">
        <v>201</v>
      </c>
      <c r="L26" s="196" t="s">
        <v>534</v>
      </c>
      <c r="M26" s="197"/>
      <c r="N26" s="198">
        <v>710584</v>
      </c>
      <c r="O26" s="199"/>
      <c r="P26" s="199">
        <v>42338</v>
      </c>
      <c r="Q26" s="3"/>
      <c r="R26" s="3"/>
      <c r="S26" s="3"/>
      <c r="T26" s="3"/>
      <c r="U26" s="197"/>
      <c r="V26" s="199"/>
      <c r="W26" s="218"/>
      <c r="X26" s="199"/>
      <c r="Y26" s="218"/>
      <c r="Z26" s="199"/>
      <c r="AA26" s="218"/>
      <c r="AB26" s="3"/>
      <c r="AC26" s="3"/>
      <c r="AD26" s="219" t="s">
        <v>535</v>
      </c>
      <c r="AE26" s="197">
        <v>459168</v>
      </c>
      <c r="AF26" s="203" t="s">
        <v>536</v>
      </c>
      <c r="AG26" s="219" t="s">
        <v>537</v>
      </c>
      <c r="AH26" s="204">
        <v>13983243618</v>
      </c>
      <c r="AI26" s="221"/>
      <c r="AJ26" s="197"/>
      <c r="AK26" s="197"/>
      <c r="AL26" s="169"/>
      <c r="AM26" s="197"/>
      <c r="AN26" s="169"/>
      <c r="AO26" s="169"/>
      <c r="AP26" s="169"/>
      <c r="AQ26" s="169"/>
      <c r="AR26" s="169"/>
      <c r="AS26" s="195" t="s">
        <v>841</v>
      </c>
      <c r="AT26" s="222" t="s">
        <v>538</v>
      </c>
      <c r="AU26" s="226" t="s">
        <v>539</v>
      </c>
      <c r="AV26" s="219" t="s">
        <v>260</v>
      </c>
      <c r="AW26" s="58">
        <v>728482.52</v>
      </c>
      <c r="AX26" s="188" t="e">
        <f>ROUND(#REF!*1.25,-1)</f>
        <v>#REF!</v>
      </c>
    </row>
    <row r="27" spans="1:49" ht="20.25" customHeight="1">
      <c r="A27" s="389" t="s">
        <v>246</v>
      </c>
      <c r="B27" s="389"/>
      <c r="C27" s="389"/>
      <c r="D27" s="167"/>
      <c r="E27" s="189">
        <f>SUM(E7:E26)</f>
        <v>2208.9499999999994</v>
      </c>
      <c r="F27" s="59">
        <f>SUM(F7:F26)</f>
        <v>1867.4500000000005</v>
      </c>
      <c r="G27" s="59"/>
      <c r="H27" s="59">
        <f>SUM(H7:H26)</f>
        <v>1192.0700000000002</v>
      </c>
      <c r="I27" s="190">
        <f>SUM(I7:I26)</f>
        <v>543.7099999999999</v>
      </c>
      <c r="J27" s="190">
        <f>SUM(J7:J26)</f>
        <v>648.3600000000001</v>
      </c>
      <c r="K27" s="224"/>
      <c r="L27" s="224"/>
      <c r="M27" s="224"/>
      <c r="N27" s="284">
        <f>SUM(N7:N26)</f>
        <v>11505409.6381</v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284">
        <f>SUM(AW7:AW26)</f>
        <v>2149618.65</v>
      </c>
    </row>
    <row r="29" ht="13.5" customHeight="1">
      <c r="AV29" s="297" t="str">
        <f>'汇总表'!G19</f>
        <v>重庆普华房地产土地资产评估有限公司</v>
      </c>
    </row>
    <row r="30" ht="13.5" customHeight="1">
      <c r="AV30" s="297" t="str">
        <f>'汇总表'!G20</f>
        <v>二〇一九年五月三十日</v>
      </c>
    </row>
  </sheetData>
  <sheetProtection/>
  <mergeCells count="28">
    <mergeCell ref="A1:AW1"/>
    <mergeCell ref="A27:C27"/>
    <mergeCell ref="A4:J4"/>
    <mergeCell ref="A5:A6"/>
    <mergeCell ref="B5:B6"/>
    <mergeCell ref="C5:C6"/>
    <mergeCell ref="D5:D6"/>
    <mergeCell ref="AU5:AU6"/>
    <mergeCell ref="E5:E6"/>
    <mergeCell ref="F5:F6"/>
    <mergeCell ref="AI5:AJ5"/>
    <mergeCell ref="AK5:AM5"/>
    <mergeCell ref="Q5:S5"/>
    <mergeCell ref="T5:AD5"/>
    <mergeCell ref="AE5:AH5"/>
    <mergeCell ref="G5:H5"/>
    <mergeCell ref="I5:I6"/>
    <mergeCell ref="J5:J6"/>
    <mergeCell ref="AV5:AV6"/>
    <mergeCell ref="AW5:AW6"/>
    <mergeCell ref="AS4:AS6"/>
    <mergeCell ref="L5:L6"/>
    <mergeCell ref="M5:M6"/>
    <mergeCell ref="N5:N6"/>
    <mergeCell ref="K4:AR4"/>
    <mergeCell ref="AP5:AQ5"/>
    <mergeCell ref="AT4:AW4"/>
    <mergeCell ref="AT5:AT6"/>
  </mergeCells>
  <printOptions horizontalCentered="1"/>
  <pageMargins left="0.2362204724409449" right="0.2362204724409449" top="0.6692913385826772" bottom="0.3937007874015748" header="0.2755905511811024" footer="0.31496062992125984"/>
  <pageSetup fitToHeight="0" fitToWidth="1" horizontalDpi="200" verticalDpi="200" orientation="landscape" paperSize="9" scale="67" r:id="rId1"/>
  <headerFooter alignWithMargins="0">
    <oddFooter>&amp;C第&amp;P页，共&amp;N页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9"/>
  <sheetViews>
    <sheetView view="pageBreakPreview" zoomScale="60" zoomScalePageLayoutView="0" workbookViewId="0" topLeftCell="A1">
      <pane ySplit="5" topLeftCell="A72" activePane="bottomLeft" state="frozen"/>
      <selection pane="topLeft" activeCell="A1" sqref="A1"/>
      <selection pane="bottomLeft" activeCell="X73" sqref="X73"/>
    </sheetView>
  </sheetViews>
  <sheetFormatPr defaultColWidth="9.00390625" defaultRowHeight="14.25"/>
  <cols>
    <col min="1" max="1" width="4.00390625" style="46" customWidth="1"/>
    <col min="2" max="2" width="24.875" style="46" customWidth="1"/>
    <col min="3" max="3" width="5.75390625" style="46" customWidth="1"/>
    <col min="4" max="4" width="5.875" style="46" customWidth="1"/>
    <col min="5" max="5" width="14.00390625" style="16" customWidth="1"/>
    <col min="6" max="6" width="14.875" style="46" customWidth="1"/>
    <col min="7" max="7" width="13.00390625" style="46" customWidth="1"/>
    <col min="8" max="9" width="14.50390625" style="46" customWidth="1"/>
    <col min="10" max="10" width="14.25390625" style="46" customWidth="1"/>
    <col min="11" max="11" width="16.00390625" style="49" hidden="1" customWidth="1"/>
    <col min="12" max="13" width="14.00390625" style="50" hidden="1" customWidth="1"/>
    <col min="14" max="14" width="6.75390625" style="46" customWidth="1"/>
    <col min="15" max="15" width="10.375" style="46" customWidth="1"/>
    <col min="16" max="16" width="14.25390625" style="46" customWidth="1"/>
    <col min="17" max="17" width="14.50390625" style="46" customWidth="1"/>
    <col min="18" max="18" width="22.875" style="46" hidden="1" customWidth="1"/>
    <col min="19" max="19" width="12.00390625" style="46" hidden="1" customWidth="1"/>
    <col min="20" max="25" width="11.875" style="46" customWidth="1"/>
    <col min="26" max="27" width="9.00390625" style="46" customWidth="1"/>
    <col min="28" max="28" width="43.50390625" style="46" customWidth="1"/>
    <col min="29" max="29" width="14.625" style="46" customWidth="1"/>
    <col min="30" max="30" width="24.125" style="46" customWidth="1"/>
    <col min="31" max="31" width="37.875" style="46" customWidth="1"/>
    <col min="32" max="33" width="14.625" style="46" customWidth="1"/>
    <col min="34" max="34" width="0.12890625" style="46" customWidth="1"/>
    <col min="35" max="37" width="14.625" style="46" customWidth="1"/>
    <col min="38" max="38" width="15.00390625" style="46" customWidth="1"/>
    <col min="39" max="39" width="12.625" style="46" customWidth="1"/>
    <col min="40" max="40" width="11.75390625" style="46" customWidth="1"/>
    <col min="41" max="41" width="12.25390625" style="46" customWidth="1"/>
    <col min="42" max="43" width="14.00390625" style="46" customWidth="1"/>
    <col min="44" max="44" width="14.375" style="46" customWidth="1"/>
    <col min="45" max="45" width="19.875" style="46" customWidth="1"/>
    <col min="46" max="46" width="23.125" style="46" customWidth="1"/>
    <col min="47" max="47" width="14.875" style="46" customWidth="1"/>
    <col min="48" max="48" width="0.12890625" style="46" customWidth="1"/>
    <col min="49" max="49" width="9.00390625" style="16" customWidth="1"/>
    <col min="50" max="16384" width="9.00390625" style="46" customWidth="1"/>
  </cols>
  <sheetData>
    <row r="1" spans="1:18" ht="26.25" customHeight="1">
      <c r="A1" s="431" t="s">
        <v>844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4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s="353" customFormat="1" ht="14.25" customHeight="1">
      <c r="A3" s="354" t="str">
        <f>'汇总表'!A3</f>
        <v>估价委托人：重庆巴月庄实业有限公司破产管理人</v>
      </c>
      <c r="B3" s="354"/>
      <c r="C3" s="354"/>
      <c r="D3" s="354"/>
      <c r="E3" s="354"/>
      <c r="F3" s="354"/>
      <c r="G3" s="354"/>
      <c r="H3" s="354" t="str">
        <f>'汇总表'!E3</f>
        <v>价值时点：2019年4月1日</v>
      </c>
      <c r="I3" s="354"/>
      <c r="J3" s="354"/>
      <c r="K3" s="354"/>
      <c r="L3" s="354"/>
      <c r="M3" s="354"/>
      <c r="N3" s="354"/>
      <c r="O3" s="354"/>
      <c r="P3" s="354"/>
      <c r="Q3" s="355" t="str">
        <f>'汇总表'!G3</f>
        <v>币种：人民币</v>
      </c>
      <c r="R3" s="354"/>
    </row>
    <row r="4" spans="1:49" s="338" customFormat="1" ht="18" customHeight="1">
      <c r="A4" s="434" t="s">
        <v>106</v>
      </c>
      <c r="B4" s="391" t="s">
        <v>990</v>
      </c>
      <c r="C4" s="419" t="s">
        <v>107</v>
      </c>
      <c r="D4" s="419" t="s">
        <v>368</v>
      </c>
      <c r="E4" s="391" t="s">
        <v>991</v>
      </c>
      <c r="F4" s="391" t="s">
        <v>992</v>
      </c>
      <c r="G4" s="413" t="s">
        <v>976</v>
      </c>
      <c r="H4" s="414"/>
      <c r="I4" s="423" t="s">
        <v>978</v>
      </c>
      <c r="J4" s="425" t="s">
        <v>983</v>
      </c>
      <c r="K4" s="347" t="s">
        <v>947</v>
      </c>
      <c r="L4" s="387" t="s">
        <v>939</v>
      </c>
      <c r="M4" s="435"/>
      <c r="N4" s="337"/>
      <c r="O4" s="434" t="s">
        <v>247</v>
      </c>
      <c r="P4" s="434"/>
      <c r="Q4" s="434"/>
      <c r="R4" s="434"/>
      <c r="AW4" s="31"/>
    </row>
    <row r="5" spans="1:49" s="338" customFormat="1" ht="27">
      <c r="A5" s="434"/>
      <c r="B5" s="419"/>
      <c r="C5" s="419"/>
      <c r="D5" s="419"/>
      <c r="E5" s="419"/>
      <c r="F5" s="419"/>
      <c r="G5" s="186" t="s">
        <v>962</v>
      </c>
      <c r="H5" s="339" t="s">
        <v>963</v>
      </c>
      <c r="I5" s="424"/>
      <c r="J5" s="425"/>
      <c r="K5" s="186" t="s">
        <v>948</v>
      </c>
      <c r="L5" s="30" t="s">
        <v>369</v>
      </c>
      <c r="M5" s="30" t="s">
        <v>370</v>
      </c>
      <c r="N5" s="30" t="s">
        <v>108</v>
      </c>
      <c r="O5" s="183" t="s">
        <v>838</v>
      </c>
      <c r="P5" s="37" t="s">
        <v>250</v>
      </c>
      <c r="Q5" s="37" t="s">
        <v>251</v>
      </c>
      <c r="R5" s="37" t="s">
        <v>848</v>
      </c>
      <c r="AW5" s="31"/>
    </row>
    <row r="6" spans="1:49" s="275" customFormat="1" ht="36.75" customHeight="1">
      <c r="A6" s="20">
        <v>1</v>
      </c>
      <c r="B6" s="47" t="s">
        <v>371</v>
      </c>
      <c r="C6" s="23" t="s">
        <v>110</v>
      </c>
      <c r="D6" s="23" t="s">
        <v>372</v>
      </c>
      <c r="E6" s="41">
        <v>128.57</v>
      </c>
      <c r="F6" s="173">
        <v>109.44</v>
      </c>
      <c r="G6" s="173">
        <v>5960</v>
      </c>
      <c r="H6" s="173">
        <f>ROUND(G6*E6/10000,2)</f>
        <v>76.63</v>
      </c>
      <c r="I6" s="205">
        <v>34.33</v>
      </c>
      <c r="J6" s="205">
        <f>H6-I6</f>
        <v>42.3</v>
      </c>
      <c r="K6" s="48">
        <v>6030</v>
      </c>
      <c r="L6" s="48">
        <v>3540</v>
      </c>
      <c r="M6" s="48">
        <f aca="true" t="shared" si="0" ref="M6:M37">ROUND(L6*E6/10000,2)</f>
        <v>45.51</v>
      </c>
      <c r="N6" s="20"/>
      <c r="O6" s="195" t="s">
        <v>521</v>
      </c>
      <c r="P6" s="280" t="s">
        <v>522</v>
      </c>
      <c r="Q6" s="203" t="s">
        <v>260</v>
      </c>
      <c r="R6" s="40">
        <v>323739.73956609995</v>
      </c>
      <c r="S6" s="275">
        <f>ROUND(K6*1.25,-1)</f>
        <v>7540</v>
      </c>
      <c r="AW6" s="276"/>
    </row>
    <row r="7" spans="1:49" s="275" customFormat="1" ht="36.75" customHeight="1">
      <c r="A7" s="20">
        <v>2</v>
      </c>
      <c r="B7" s="47" t="s">
        <v>373</v>
      </c>
      <c r="C7" s="23" t="s">
        <v>110</v>
      </c>
      <c r="D7" s="23" t="s">
        <v>372</v>
      </c>
      <c r="E7" s="41">
        <v>128.57</v>
      </c>
      <c r="F7" s="173">
        <v>109.44</v>
      </c>
      <c r="G7" s="173">
        <v>5960</v>
      </c>
      <c r="H7" s="173">
        <f aca="true" t="shared" si="1" ref="H7:H70">ROUND(G7*E7/10000,2)</f>
        <v>76.63</v>
      </c>
      <c r="I7" s="205">
        <v>34.33</v>
      </c>
      <c r="J7" s="205">
        <f aca="true" t="shared" si="2" ref="J7:J70">H7-I7</f>
        <v>42.3</v>
      </c>
      <c r="K7" s="48">
        <v>6030</v>
      </c>
      <c r="L7" s="48">
        <v>3540</v>
      </c>
      <c r="M7" s="48">
        <f t="shared" si="0"/>
        <v>45.51</v>
      </c>
      <c r="N7" s="20"/>
      <c r="O7" s="267" t="s">
        <v>521</v>
      </c>
      <c r="P7" s="281" t="s">
        <v>522</v>
      </c>
      <c r="Q7" s="268" t="s">
        <v>260</v>
      </c>
      <c r="R7" s="278">
        <v>323739.73956609995</v>
      </c>
      <c r="S7" s="275">
        <f aca="true" t="shared" si="3" ref="S7:S70">ROUND(K7*1.25,-1)</f>
        <v>7540</v>
      </c>
      <c r="AW7" s="276"/>
    </row>
    <row r="8" spans="1:49" s="275" customFormat="1" ht="36.75" customHeight="1">
      <c r="A8" s="20">
        <v>3</v>
      </c>
      <c r="B8" s="47" t="s">
        <v>374</v>
      </c>
      <c r="C8" s="23" t="s">
        <v>110</v>
      </c>
      <c r="D8" s="23" t="s">
        <v>372</v>
      </c>
      <c r="E8" s="41">
        <v>126.57</v>
      </c>
      <c r="F8" s="173">
        <v>107.74</v>
      </c>
      <c r="G8" s="173">
        <v>5350</v>
      </c>
      <c r="H8" s="173">
        <f t="shared" si="1"/>
        <v>67.71</v>
      </c>
      <c r="I8" s="205">
        <v>33.79</v>
      </c>
      <c r="J8" s="205">
        <f t="shared" si="2"/>
        <v>33.919999999999995</v>
      </c>
      <c r="K8" s="48">
        <v>5330</v>
      </c>
      <c r="L8" s="48">
        <v>3090</v>
      </c>
      <c r="M8" s="48">
        <f t="shared" si="0"/>
        <v>39.11</v>
      </c>
      <c r="N8" s="20"/>
      <c r="O8" s="277" t="s">
        <v>521</v>
      </c>
      <c r="P8" s="279" t="s">
        <v>522</v>
      </c>
      <c r="Q8" s="279" t="s">
        <v>260</v>
      </c>
      <c r="R8" s="278">
        <v>318703.73210609995</v>
      </c>
      <c r="S8" s="275">
        <f t="shared" si="3"/>
        <v>6660</v>
      </c>
      <c r="AW8" s="276"/>
    </row>
    <row r="9" spans="1:49" s="275" customFormat="1" ht="36.75" customHeight="1">
      <c r="A9" s="20">
        <v>4</v>
      </c>
      <c r="B9" s="47" t="s">
        <v>375</v>
      </c>
      <c r="C9" s="23" t="s">
        <v>110</v>
      </c>
      <c r="D9" s="23" t="s">
        <v>372</v>
      </c>
      <c r="E9" s="41">
        <v>126.57</v>
      </c>
      <c r="F9" s="173">
        <v>107.74</v>
      </c>
      <c r="G9" s="173">
        <v>5350</v>
      </c>
      <c r="H9" s="173">
        <f t="shared" si="1"/>
        <v>67.71</v>
      </c>
      <c r="I9" s="205">
        <v>33.79</v>
      </c>
      <c r="J9" s="205">
        <f t="shared" si="2"/>
        <v>33.919999999999995</v>
      </c>
      <c r="K9" s="48">
        <v>5330</v>
      </c>
      <c r="L9" s="48">
        <v>3090</v>
      </c>
      <c r="M9" s="48">
        <f t="shared" si="0"/>
        <v>39.11</v>
      </c>
      <c r="N9" s="20"/>
      <c r="O9" s="277" t="s">
        <v>521</v>
      </c>
      <c r="P9" s="279" t="s">
        <v>522</v>
      </c>
      <c r="Q9" s="279" t="s">
        <v>260</v>
      </c>
      <c r="R9" s="278">
        <v>318703.73210609995</v>
      </c>
      <c r="S9" s="275">
        <f t="shared" si="3"/>
        <v>6660</v>
      </c>
      <c r="AW9" s="276"/>
    </row>
    <row r="10" spans="1:49" s="275" customFormat="1" ht="36.75" customHeight="1">
      <c r="A10" s="20">
        <v>5</v>
      </c>
      <c r="B10" s="47" t="s">
        <v>376</v>
      </c>
      <c r="C10" s="23" t="s">
        <v>110</v>
      </c>
      <c r="D10" s="23" t="s">
        <v>372</v>
      </c>
      <c r="E10" s="41">
        <v>120.42</v>
      </c>
      <c r="F10" s="173">
        <v>102.5</v>
      </c>
      <c r="G10" s="173">
        <v>5350</v>
      </c>
      <c r="H10" s="173">
        <f t="shared" si="1"/>
        <v>64.42</v>
      </c>
      <c r="I10" s="205">
        <v>32.15</v>
      </c>
      <c r="J10" s="205">
        <f t="shared" si="2"/>
        <v>32.27</v>
      </c>
      <c r="K10" s="48">
        <v>5330</v>
      </c>
      <c r="L10" s="48">
        <v>3090</v>
      </c>
      <c r="M10" s="48">
        <f t="shared" si="0"/>
        <v>37.21</v>
      </c>
      <c r="N10" s="20"/>
      <c r="O10" s="277" t="s">
        <v>521</v>
      </c>
      <c r="P10" s="279" t="s">
        <v>522</v>
      </c>
      <c r="Q10" s="279" t="s">
        <v>260</v>
      </c>
      <c r="R10" s="278">
        <v>303218.0091666</v>
      </c>
      <c r="S10" s="275">
        <f t="shared" si="3"/>
        <v>6660</v>
      </c>
      <c r="AW10" s="276"/>
    </row>
    <row r="11" spans="1:49" s="275" customFormat="1" ht="36.75" customHeight="1">
      <c r="A11" s="20">
        <v>6</v>
      </c>
      <c r="B11" s="47" t="s">
        <v>377</v>
      </c>
      <c r="C11" s="23" t="s">
        <v>110</v>
      </c>
      <c r="D11" s="23" t="s">
        <v>372</v>
      </c>
      <c r="E11" s="41">
        <v>109.57</v>
      </c>
      <c r="F11" s="173">
        <v>93.27</v>
      </c>
      <c r="G11" s="173">
        <v>5350</v>
      </c>
      <c r="H11" s="173">
        <f t="shared" si="1"/>
        <v>58.62</v>
      </c>
      <c r="I11" s="205">
        <v>29.26</v>
      </c>
      <c r="J11" s="205">
        <f t="shared" si="2"/>
        <v>29.359999999999996</v>
      </c>
      <c r="K11" s="48">
        <v>5330</v>
      </c>
      <c r="L11" s="48">
        <v>3090</v>
      </c>
      <c r="M11" s="48">
        <f t="shared" si="0"/>
        <v>33.86</v>
      </c>
      <c r="N11" s="20"/>
      <c r="O11" s="277" t="s">
        <v>521</v>
      </c>
      <c r="P11" s="279" t="s">
        <v>522</v>
      </c>
      <c r="Q11" s="279" t="s">
        <v>260</v>
      </c>
      <c r="R11" s="278">
        <v>275897.66869609995</v>
      </c>
      <c r="S11" s="275">
        <f t="shared" si="3"/>
        <v>6660</v>
      </c>
      <c r="AW11" s="276"/>
    </row>
    <row r="12" spans="1:49" s="275" customFormat="1" ht="36.75" customHeight="1">
      <c r="A12" s="20">
        <v>7</v>
      </c>
      <c r="B12" s="47" t="s">
        <v>378</v>
      </c>
      <c r="C12" s="23" t="s">
        <v>110</v>
      </c>
      <c r="D12" s="23" t="s">
        <v>372</v>
      </c>
      <c r="E12" s="41">
        <v>109.57</v>
      </c>
      <c r="F12" s="173">
        <v>93.27</v>
      </c>
      <c r="G12" s="173">
        <v>5350</v>
      </c>
      <c r="H12" s="173">
        <f t="shared" si="1"/>
        <v>58.62</v>
      </c>
      <c r="I12" s="205">
        <v>29.26</v>
      </c>
      <c r="J12" s="205">
        <f t="shared" si="2"/>
        <v>29.359999999999996</v>
      </c>
      <c r="K12" s="48">
        <v>5330</v>
      </c>
      <c r="L12" s="48">
        <v>3090</v>
      </c>
      <c r="M12" s="48">
        <f t="shared" si="0"/>
        <v>33.86</v>
      </c>
      <c r="N12" s="20"/>
      <c r="O12" s="277" t="s">
        <v>521</v>
      </c>
      <c r="P12" s="279" t="s">
        <v>522</v>
      </c>
      <c r="Q12" s="279" t="s">
        <v>260</v>
      </c>
      <c r="R12" s="278">
        <v>275897.66869609995</v>
      </c>
      <c r="S12" s="275">
        <f t="shared" si="3"/>
        <v>6660</v>
      </c>
      <c r="AW12" s="276"/>
    </row>
    <row r="13" spans="1:49" s="275" customFormat="1" ht="36.75" customHeight="1">
      <c r="A13" s="20">
        <v>8</v>
      </c>
      <c r="B13" s="47" t="s">
        <v>379</v>
      </c>
      <c r="C13" s="23" t="s">
        <v>110</v>
      </c>
      <c r="D13" s="23" t="s">
        <v>372</v>
      </c>
      <c r="E13" s="41">
        <v>93.03</v>
      </c>
      <c r="F13" s="173">
        <v>79.19</v>
      </c>
      <c r="G13" s="173">
        <v>5710</v>
      </c>
      <c r="H13" s="173">
        <f t="shared" si="1"/>
        <v>53.12</v>
      </c>
      <c r="I13" s="205">
        <v>24.84</v>
      </c>
      <c r="J13" s="205">
        <f t="shared" si="2"/>
        <v>28.279999999999998</v>
      </c>
      <c r="K13" s="48">
        <v>5600</v>
      </c>
      <c r="L13" s="48">
        <v>3260</v>
      </c>
      <c r="M13" s="48">
        <f t="shared" si="0"/>
        <v>30.33</v>
      </c>
      <c r="N13" s="20"/>
      <c r="O13" s="277" t="s">
        <v>521</v>
      </c>
      <c r="P13" s="279" t="s">
        <v>522</v>
      </c>
      <c r="Q13" s="279" t="s">
        <v>260</v>
      </c>
      <c r="R13" s="278">
        <v>234249.8870019</v>
      </c>
      <c r="S13" s="275">
        <f t="shared" si="3"/>
        <v>7000</v>
      </c>
      <c r="AW13" s="276"/>
    </row>
    <row r="14" spans="1:49" s="275" customFormat="1" ht="36.75" customHeight="1">
      <c r="A14" s="20">
        <v>9</v>
      </c>
      <c r="B14" s="47" t="s">
        <v>380</v>
      </c>
      <c r="C14" s="23" t="s">
        <v>110</v>
      </c>
      <c r="D14" s="23" t="s">
        <v>372</v>
      </c>
      <c r="E14" s="41">
        <v>128.57</v>
      </c>
      <c r="F14" s="173">
        <v>109.44</v>
      </c>
      <c r="G14" s="173">
        <v>5960</v>
      </c>
      <c r="H14" s="173">
        <f t="shared" si="1"/>
        <v>76.63</v>
      </c>
      <c r="I14" s="205">
        <v>34.33</v>
      </c>
      <c r="J14" s="205">
        <f t="shared" si="2"/>
        <v>42.3</v>
      </c>
      <c r="K14" s="48">
        <v>6030</v>
      </c>
      <c r="L14" s="48">
        <v>3540</v>
      </c>
      <c r="M14" s="48">
        <f t="shared" si="0"/>
        <v>45.51</v>
      </c>
      <c r="N14" s="20"/>
      <c r="O14" s="277" t="s">
        <v>521</v>
      </c>
      <c r="P14" s="279" t="s">
        <v>522</v>
      </c>
      <c r="Q14" s="279" t="s">
        <v>260</v>
      </c>
      <c r="R14" s="278">
        <v>323739.73956609995</v>
      </c>
      <c r="S14" s="275">
        <f t="shared" si="3"/>
        <v>7540</v>
      </c>
      <c r="AW14" s="276"/>
    </row>
    <row r="15" spans="1:49" s="275" customFormat="1" ht="36.75" customHeight="1">
      <c r="A15" s="20">
        <v>10</v>
      </c>
      <c r="B15" s="47" t="s">
        <v>381</v>
      </c>
      <c r="C15" s="23" t="s">
        <v>110</v>
      </c>
      <c r="D15" s="23" t="s">
        <v>372</v>
      </c>
      <c r="E15" s="41">
        <v>128.57</v>
      </c>
      <c r="F15" s="173">
        <v>109.44</v>
      </c>
      <c r="G15" s="173">
        <v>5960</v>
      </c>
      <c r="H15" s="173">
        <f t="shared" si="1"/>
        <v>76.63</v>
      </c>
      <c r="I15" s="205">
        <v>34.33</v>
      </c>
      <c r="J15" s="205">
        <f t="shared" si="2"/>
        <v>42.3</v>
      </c>
      <c r="K15" s="48">
        <v>6030</v>
      </c>
      <c r="L15" s="48">
        <v>3540</v>
      </c>
      <c r="M15" s="48">
        <f t="shared" si="0"/>
        <v>45.51</v>
      </c>
      <c r="N15" s="20"/>
      <c r="O15" s="277" t="s">
        <v>521</v>
      </c>
      <c r="P15" s="279" t="s">
        <v>522</v>
      </c>
      <c r="Q15" s="279" t="s">
        <v>260</v>
      </c>
      <c r="R15" s="278">
        <v>323739.73956609995</v>
      </c>
      <c r="S15" s="275">
        <f t="shared" si="3"/>
        <v>7540</v>
      </c>
      <c r="AW15" s="276"/>
    </row>
    <row r="16" spans="1:49" s="275" customFormat="1" ht="36.75" customHeight="1">
      <c r="A16" s="20">
        <v>11</v>
      </c>
      <c r="B16" s="47" t="s">
        <v>382</v>
      </c>
      <c r="C16" s="23" t="s">
        <v>110</v>
      </c>
      <c r="D16" s="23" t="s">
        <v>372</v>
      </c>
      <c r="E16" s="41">
        <v>126.57</v>
      </c>
      <c r="F16" s="173">
        <v>107.74</v>
      </c>
      <c r="G16" s="173">
        <v>5350</v>
      </c>
      <c r="H16" s="173">
        <f t="shared" si="1"/>
        <v>67.71</v>
      </c>
      <c r="I16" s="205">
        <v>33.79</v>
      </c>
      <c r="J16" s="205">
        <f t="shared" si="2"/>
        <v>33.919999999999995</v>
      </c>
      <c r="K16" s="48">
        <v>5330</v>
      </c>
      <c r="L16" s="48">
        <v>3090</v>
      </c>
      <c r="M16" s="48">
        <f t="shared" si="0"/>
        <v>39.11</v>
      </c>
      <c r="N16" s="20"/>
      <c r="O16" s="277" t="s">
        <v>521</v>
      </c>
      <c r="P16" s="279" t="s">
        <v>522</v>
      </c>
      <c r="Q16" s="279" t="s">
        <v>260</v>
      </c>
      <c r="R16" s="278">
        <v>318703.73210609995</v>
      </c>
      <c r="S16" s="275">
        <f t="shared" si="3"/>
        <v>6660</v>
      </c>
      <c r="AW16" s="276"/>
    </row>
    <row r="17" spans="1:49" s="275" customFormat="1" ht="36.75" customHeight="1">
      <c r="A17" s="20">
        <v>12</v>
      </c>
      <c r="B17" s="47" t="s">
        <v>383</v>
      </c>
      <c r="C17" s="23" t="s">
        <v>110</v>
      </c>
      <c r="D17" s="23" t="s">
        <v>372</v>
      </c>
      <c r="E17" s="41">
        <v>126.57</v>
      </c>
      <c r="F17" s="173">
        <v>107.74</v>
      </c>
      <c r="G17" s="173">
        <v>5350</v>
      </c>
      <c r="H17" s="173">
        <f t="shared" si="1"/>
        <v>67.71</v>
      </c>
      <c r="I17" s="205">
        <v>33.79</v>
      </c>
      <c r="J17" s="205">
        <f t="shared" si="2"/>
        <v>33.919999999999995</v>
      </c>
      <c r="K17" s="48">
        <v>5330</v>
      </c>
      <c r="L17" s="48">
        <v>3090</v>
      </c>
      <c r="M17" s="48">
        <f t="shared" si="0"/>
        <v>39.11</v>
      </c>
      <c r="N17" s="20"/>
      <c r="O17" s="277" t="s">
        <v>521</v>
      </c>
      <c r="P17" s="279" t="s">
        <v>522</v>
      </c>
      <c r="Q17" s="279" t="s">
        <v>260</v>
      </c>
      <c r="R17" s="278">
        <v>318703.73210609995</v>
      </c>
      <c r="S17" s="275">
        <f t="shared" si="3"/>
        <v>6660</v>
      </c>
      <c r="AW17" s="276"/>
    </row>
    <row r="18" spans="1:49" s="275" customFormat="1" ht="36.75" customHeight="1">
      <c r="A18" s="20">
        <v>13</v>
      </c>
      <c r="B18" s="47" t="s">
        <v>384</v>
      </c>
      <c r="C18" s="23" t="s">
        <v>110</v>
      </c>
      <c r="D18" s="23" t="s">
        <v>372</v>
      </c>
      <c r="E18" s="41">
        <v>120.42</v>
      </c>
      <c r="F18" s="173">
        <v>102.5</v>
      </c>
      <c r="G18" s="173">
        <v>5350</v>
      </c>
      <c r="H18" s="173">
        <f t="shared" si="1"/>
        <v>64.42</v>
      </c>
      <c r="I18" s="205">
        <v>32.15</v>
      </c>
      <c r="J18" s="205">
        <f t="shared" si="2"/>
        <v>32.27</v>
      </c>
      <c r="K18" s="48">
        <v>5330</v>
      </c>
      <c r="L18" s="48">
        <v>3090</v>
      </c>
      <c r="M18" s="48">
        <f t="shared" si="0"/>
        <v>37.21</v>
      </c>
      <c r="N18" s="20"/>
      <c r="O18" s="277" t="s">
        <v>521</v>
      </c>
      <c r="P18" s="279" t="s">
        <v>522</v>
      </c>
      <c r="Q18" s="279" t="s">
        <v>260</v>
      </c>
      <c r="R18" s="278">
        <v>303218.0091666</v>
      </c>
      <c r="S18" s="275">
        <f t="shared" si="3"/>
        <v>6660</v>
      </c>
      <c r="AW18" s="276"/>
    </row>
    <row r="19" spans="1:49" s="275" customFormat="1" ht="36.75" customHeight="1">
      <c r="A19" s="20">
        <v>14</v>
      </c>
      <c r="B19" s="47" t="s">
        <v>385</v>
      </c>
      <c r="C19" s="23" t="s">
        <v>110</v>
      </c>
      <c r="D19" s="23" t="s">
        <v>372</v>
      </c>
      <c r="E19" s="41">
        <v>109.57</v>
      </c>
      <c r="F19" s="173">
        <v>93.27</v>
      </c>
      <c r="G19" s="173">
        <v>5350</v>
      </c>
      <c r="H19" s="173">
        <f t="shared" si="1"/>
        <v>58.62</v>
      </c>
      <c r="I19" s="205">
        <v>29.26</v>
      </c>
      <c r="J19" s="205">
        <f t="shared" si="2"/>
        <v>29.359999999999996</v>
      </c>
      <c r="K19" s="48">
        <v>5330</v>
      </c>
      <c r="L19" s="48">
        <v>3090</v>
      </c>
      <c r="M19" s="48">
        <f t="shared" si="0"/>
        <v>33.86</v>
      </c>
      <c r="N19" s="20"/>
      <c r="O19" s="277" t="s">
        <v>521</v>
      </c>
      <c r="P19" s="279" t="s">
        <v>522</v>
      </c>
      <c r="Q19" s="279" t="s">
        <v>260</v>
      </c>
      <c r="R19" s="278">
        <v>275897.66869609995</v>
      </c>
      <c r="S19" s="275">
        <f t="shared" si="3"/>
        <v>6660</v>
      </c>
      <c r="AW19" s="276"/>
    </row>
    <row r="20" spans="1:49" s="275" customFormat="1" ht="36.75" customHeight="1">
      <c r="A20" s="20">
        <v>15</v>
      </c>
      <c r="B20" s="47" t="s">
        <v>386</v>
      </c>
      <c r="C20" s="23" t="s">
        <v>110</v>
      </c>
      <c r="D20" s="23" t="s">
        <v>372</v>
      </c>
      <c r="E20" s="41">
        <v>109.57</v>
      </c>
      <c r="F20" s="173">
        <v>93.27</v>
      </c>
      <c r="G20" s="173">
        <v>5350</v>
      </c>
      <c r="H20" s="173">
        <f t="shared" si="1"/>
        <v>58.62</v>
      </c>
      <c r="I20" s="205">
        <v>29.26</v>
      </c>
      <c r="J20" s="205">
        <f t="shared" si="2"/>
        <v>29.359999999999996</v>
      </c>
      <c r="K20" s="48">
        <v>5330</v>
      </c>
      <c r="L20" s="48">
        <v>3090</v>
      </c>
      <c r="M20" s="48">
        <f t="shared" si="0"/>
        <v>33.86</v>
      </c>
      <c r="N20" s="20"/>
      <c r="O20" s="277" t="s">
        <v>521</v>
      </c>
      <c r="P20" s="279" t="s">
        <v>522</v>
      </c>
      <c r="Q20" s="279" t="s">
        <v>260</v>
      </c>
      <c r="R20" s="278">
        <v>275897.66869609995</v>
      </c>
      <c r="S20" s="275">
        <f t="shared" si="3"/>
        <v>6660</v>
      </c>
      <c r="AW20" s="276"/>
    </row>
    <row r="21" spans="1:49" s="275" customFormat="1" ht="36.75" customHeight="1">
      <c r="A21" s="20">
        <v>16</v>
      </c>
      <c r="B21" s="47" t="s">
        <v>387</v>
      </c>
      <c r="C21" s="23" t="s">
        <v>110</v>
      </c>
      <c r="D21" s="23" t="s">
        <v>372</v>
      </c>
      <c r="E21" s="41">
        <v>93.03</v>
      </c>
      <c r="F21" s="173">
        <v>79.19</v>
      </c>
      <c r="G21" s="173">
        <v>5710</v>
      </c>
      <c r="H21" s="173">
        <f t="shared" si="1"/>
        <v>53.12</v>
      </c>
      <c r="I21" s="205">
        <v>24.84</v>
      </c>
      <c r="J21" s="205">
        <f t="shared" si="2"/>
        <v>28.279999999999998</v>
      </c>
      <c r="K21" s="48">
        <v>5600</v>
      </c>
      <c r="L21" s="48">
        <v>3260</v>
      </c>
      <c r="M21" s="48">
        <f t="shared" si="0"/>
        <v>30.33</v>
      </c>
      <c r="N21" s="20"/>
      <c r="O21" s="277" t="s">
        <v>521</v>
      </c>
      <c r="P21" s="279" t="s">
        <v>522</v>
      </c>
      <c r="Q21" s="279" t="s">
        <v>260</v>
      </c>
      <c r="R21" s="278">
        <v>234249.8870019</v>
      </c>
      <c r="S21" s="275">
        <f t="shared" si="3"/>
        <v>7000</v>
      </c>
      <c r="AW21" s="276"/>
    </row>
    <row r="22" spans="1:49" s="275" customFormat="1" ht="36.75" customHeight="1">
      <c r="A22" s="20">
        <v>17</v>
      </c>
      <c r="B22" s="47" t="s">
        <v>388</v>
      </c>
      <c r="C22" s="23" t="s">
        <v>110</v>
      </c>
      <c r="D22" s="23" t="s">
        <v>372</v>
      </c>
      <c r="E22" s="41">
        <v>128.57</v>
      </c>
      <c r="F22" s="173">
        <v>109.44</v>
      </c>
      <c r="G22" s="173">
        <v>5960</v>
      </c>
      <c r="H22" s="173">
        <f t="shared" si="1"/>
        <v>76.63</v>
      </c>
      <c r="I22" s="205">
        <v>34.33</v>
      </c>
      <c r="J22" s="205">
        <f t="shared" si="2"/>
        <v>42.3</v>
      </c>
      <c r="K22" s="48">
        <v>6030</v>
      </c>
      <c r="L22" s="48">
        <v>3540</v>
      </c>
      <c r="M22" s="48">
        <f t="shared" si="0"/>
        <v>45.51</v>
      </c>
      <c r="N22" s="20"/>
      <c r="O22" s="277" t="s">
        <v>521</v>
      </c>
      <c r="P22" s="279" t="s">
        <v>522</v>
      </c>
      <c r="Q22" s="279" t="s">
        <v>260</v>
      </c>
      <c r="R22" s="278">
        <v>323739.73956609995</v>
      </c>
      <c r="S22" s="275">
        <f t="shared" si="3"/>
        <v>7540</v>
      </c>
      <c r="AW22" s="276"/>
    </row>
    <row r="23" spans="1:49" s="275" customFormat="1" ht="36.75" customHeight="1">
      <c r="A23" s="20">
        <v>18</v>
      </c>
      <c r="B23" s="47" t="s">
        <v>389</v>
      </c>
      <c r="C23" s="23" t="s">
        <v>110</v>
      </c>
      <c r="D23" s="23" t="s">
        <v>372</v>
      </c>
      <c r="E23" s="41">
        <v>128.57</v>
      </c>
      <c r="F23" s="173">
        <v>109.44</v>
      </c>
      <c r="G23" s="173">
        <v>8370</v>
      </c>
      <c r="H23" s="173">
        <f t="shared" si="1"/>
        <v>107.61</v>
      </c>
      <c r="I23" s="205">
        <v>66.47</v>
      </c>
      <c r="J23" s="205">
        <f t="shared" si="2"/>
        <v>41.14</v>
      </c>
      <c r="K23" s="48">
        <v>9030</v>
      </c>
      <c r="L23" s="48">
        <v>5490</v>
      </c>
      <c r="M23" s="48">
        <f t="shared" si="0"/>
        <v>70.58</v>
      </c>
      <c r="N23" s="20" t="s">
        <v>390</v>
      </c>
      <c r="O23" s="277" t="s">
        <v>521</v>
      </c>
      <c r="P23" s="279" t="s">
        <v>522</v>
      </c>
      <c r="Q23" s="279" t="s">
        <v>260</v>
      </c>
      <c r="R23" s="278">
        <v>323739.73956609995</v>
      </c>
      <c r="S23" s="275">
        <f t="shared" si="3"/>
        <v>11290</v>
      </c>
      <c r="AW23" s="276"/>
    </row>
    <row r="24" spans="1:49" s="275" customFormat="1" ht="36.75" customHeight="1">
      <c r="A24" s="20">
        <v>19</v>
      </c>
      <c r="B24" s="47" t="s">
        <v>391</v>
      </c>
      <c r="C24" s="23" t="s">
        <v>110</v>
      </c>
      <c r="D24" s="23" t="s">
        <v>372</v>
      </c>
      <c r="E24" s="41">
        <v>126.57</v>
      </c>
      <c r="F24" s="173">
        <v>107.74</v>
      </c>
      <c r="G24" s="173">
        <v>5350</v>
      </c>
      <c r="H24" s="173">
        <f t="shared" si="1"/>
        <v>67.71</v>
      </c>
      <c r="I24" s="205">
        <v>33.79</v>
      </c>
      <c r="J24" s="205">
        <f t="shared" si="2"/>
        <v>33.919999999999995</v>
      </c>
      <c r="K24" s="48">
        <v>5330</v>
      </c>
      <c r="L24" s="48">
        <v>3090</v>
      </c>
      <c r="M24" s="48">
        <f t="shared" si="0"/>
        <v>39.11</v>
      </c>
      <c r="N24" s="20"/>
      <c r="O24" s="277" t="s">
        <v>521</v>
      </c>
      <c r="P24" s="279" t="s">
        <v>522</v>
      </c>
      <c r="Q24" s="279" t="s">
        <v>260</v>
      </c>
      <c r="R24" s="278">
        <v>318703.73210609995</v>
      </c>
      <c r="S24" s="275">
        <f t="shared" si="3"/>
        <v>6660</v>
      </c>
      <c r="AW24" s="276"/>
    </row>
    <row r="25" spans="1:49" s="275" customFormat="1" ht="36.75" customHeight="1">
      <c r="A25" s="20">
        <v>20</v>
      </c>
      <c r="B25" s="47" t="s">
        <v>392</v>
      </c>
      <c r="C25" s="23" t="s">
        <v>110</v>
      </c>
      <c r="D25" s="23" t="s">
        <v>372</v>
      </c>
      <c r="E25" s="41">
        <v>126.57</v>
      </c>
      <c r="F25" s="173">
        <v>107.74</v>
      </c>
      <c r="G25" s="173">
        <v>5350</v>
      </c>
      <c r="H25" s="173">
        <f t="shared" si="1"/>
        <v>67.71</v>
      </c>
      <c r="I25" s="205">
        <v>33.79</v>
      </c>
      <c r="J25" s="205">
        <f t="shared" si="2"/>
        <v>33.919999999999995</v>
      </c>
      <c r="K25" s="48">
        <v>5330</v>
      </c>
      <c r="L25" s="48">
        <v>3090</v>
      </c>
      <c r="M25" s="48">
        <f t="shared" si="0"/>
        <v>39.11</v>
      </c>
      <c r="N25" s="20"/>
      <c r="O25" s="277" t="s">
        <v>521</v>
      </c>
      <c r="P25" s="279" t="s">
        <v>522</v>
      </c>
      <c r="Q25" s="279" t="s">
        <v>260</v>
      </c>
      <c r="R25" s="278">
        <v>318703.73210609995</v>
      </c>
      <c r="S25" s="275">
        <f t="shared" si="3"/>
        <v>6660</v>
      </c>
      <c r="AW25" s="276"/>
    </row>
    <row r="26" spans="1:49" s="275" customFormat="1" ht="36.75" customHeight="1">
      <c r="A26" s="20">
        <v>21</v>
      </c>
      <c r="B26" s="47" t="s">
        <v>393</v>
      </c>
      <c r="C26" s="23" t="s">
        <v>110</v>
      </c>
      <c r="D26" s="23" t="s">
        <v>372</v>
      </c>
      <c r="E26" s="41">
        <v>120.42</v>
      </c>
      <c r="F26" s="173">
        <v>102.5</v>
      </c>
      <c r="G26" s="173">
        <v>5350</v>
      </c>
      <c r="H26" s="173">
        <f t="shared" si="1"/>
        <v>64.42</v>
      </c>
      <c r="I26" s="205">
        <v>32.15</v>
      </c>
      <c r="J26" s="205">
        <f t="shared" si="2"/>
        <v>32.27</v>
      </c>
      <c r="K26" s="48">
        <v>5330</v>
      </c>
      <c r="L26" s="48">
        <v>3090</v>
      </c>
      <c r="M26" s="48">
        <f t="shared" si="0"/>
        <v>37.21</v>
      </c>
      <c r="N26" s="20"/>
      <c r="O26" s="277" t="s">
        <v>521</v>
      </c>
      <c r="P26" s="279" t="s">
        <v>522</v>
      </c>
      <c r="Q26" s="279" t="s">
        <v>260</v>
      </c>
      <c r="R26" s="278">
        <v>303218.0091666</v>
      </c>
      <c r="S26" s="275">
        <f t="shared" si="3"/>
        <v>6660</v>
      </c>
      <c r="AW26" s="276"/>
    </row>
    <row r="27" spans="1:49" s="275" customFormat="1" ht="36.75" customHeight="1">
      <c r="A27" s="20">
        <v>22</v>
      </c>
      <c r="B27" s="47" t="s">
        <v>394</v>
      </c>
      <c r="C27" s="23" t="s">
        <v>110</v>
      </c>
      <c r="D27" s="23" t="s">
        <v>372</v>
      </c>
      <c r="E27" s="41">
        <v>120.42</v>
      </c>
      <c r="F27" s="173">
        <v>102.5</v>
      </c>
      <c r="G27" s="173">
        <v>5350</v>
      </c>
      <c r="H27" s="173">
        <f t="shared" si="1"/>
        <v>64.42</v>
      </c>
      <c r="I27" s="205">
        <v>32.15</v>
      </c>
      <c r="J27" s="205">
        <f t="shared" si="2"/>
        <v>32.27</v>
      </c>
      <c r="K27" s="48">
        <v>5330</v>
      </c>
      <c r="L27" s="48">
        <v>3090</v>
      </c>
      <c r="M27" s="48">
        <f t="shared" si="0"/>
        <v>37.21</v>
      </c>
      <c r="N27" s="20"/>
      <c r="O27" s="277" t="s">
        <v>521</v>
      </c>
      <c r="P27" s="279" t="s">
        <v>522</v>
      </c>
      <c r="Q27" s="279" t="s">
        <v>260</v>
      </c>
      <c r="R27" s="278">
        <v>303218.0091666</v>
      </c>
      <c r="S27" s="275">
        <f t="shared" si="3"/>
        <v>6660</v>
      </c>
      <c r="AW27" s="276"/>
    </row>
    <row r="28" spans="1:49" s="275" customFormat="1" ht="36.75" customHeight="1">
      <c r="A28" s="20">
        <v>23</v>
      </c>
      <c r="B28" s="47" t="s">
        <v>395</v>
      </c>
      <c r="C28" s="23" t="s">
        <v>110</v>
      </c>
      <c r="D28" s="23" t="s">
        <v>372</v>
      </c>
      <c r="E28" s="41">
        <v>109.57</v>
      </c>
      <c r="F28" s="173">
        <v>93.27</v>
      </c>
      <c r="G28" s="173">
        <v>5350</v>
      </c>
      <c r="H28" s="173">
        <f t="shared" si="1"/>
        <v>58.62</v>
      </c>
      <c r="I28" s="205">
        <v>29.26</v>
      </c>
      <c r="J28" s="205">
        <f t="shared" si="2"/>
        <v>29.359999999999996</v>
      </c>
      <c r="K28" s="48">
        <v>5330</v>
      </c>
      <c r="L28" s="48">
        <v>3090</v>
      </c>
      <c r="M28" s="48">
        <f t="shared" si="0"/>
        <v>33.86</v>
      </c>
      <c r="N28" s="20"/>
      <c r="O28" s="277" t="s">
        <v>521</v>
      </c>
      <c r="P28" s="279" t="s">
        <v>522</v>
      </c>
      <c r="Q28" s="279" t="s">
        <v>260</v>
      </c>
      <c r="R28" s="278">
        <v>275897.66869609995</v>
      </c>
      <c r="S28" s="275">
        <f t="shared" si="3"/>
        <v>6660</v>
      </c>
      <c r="AW28" s="276"/>
    </row>
    <row r="29" spans="1:49" s="275" customFormat="1" ht="36.75" customHeight="1">
      <c r="A29" s="20">
        <v>24</v>
      </c>
      <c r="B29" s="47" t="s">
        <v>396</v>
      </c>
      <c r="C29" s="23" t="s">
        <v>110</v>
      </c>
      <c r="D29" s="23" t="s">
        <v>372</v>
      </c>
      <c r="E29" s="41">
        <v>109.57</v>
      </c>
      <c r="F29" s="173">
        <v>93.27</v>
      </c>
      <c r="G29" s="173">
        <v>5350</v>
      </c>
      <c r="H29" s="173">
        <f t="shared" si="1"/>
        <v>58.62</v>
      </c>
      <c r="I29" s="205">
        <v>29.26</v>
      </c>
      <c r="J29" s="205">
        <f t="shared" si="2"/>
        <v>29.359999999999996</v>
      </c>
      <c r="K29" s="48">
        <v>5330</v>
      </c>
      <c r="L29" s="48">
        <v>3090</v>
      </c>
      <c r="M29" s="48">
        <f t="shared" si="0"/>
        <v>33.86</v>
      </c>
      <c r="N29" s="20"/>
      <c r="O29" s="277" t="s">
        <v>521</v>
      </c>
      <c r="P29" s="279" t="s">
        <v>522</v>
      </c>
      <c r="Q29" s="279" t="s">
        <v>260</v>
      </c>
      <c r="R29" s="278">
        <v>275897.66869609995</v>
      </c>
      <c r="S29" s="275">
        <f t="shared" si="3"/>
        <v>6660</v>
      </c>
      <c r="AW29" s="276"/>
    </row>
    <row r="30" spans="1:49" s="275" customFormat="1" ht="36.75" customHeight="1">
      <c r="A30" s="20">
        <v>25</v>
      </c>
      <c r="B30" s="47" t="s">
        <v>397</v>
      </c>
      <c r="C30" s="23" t="s">
        <v>110</v>
      </c>
      <c r="D30" s="23" t="s">
        <v>372</v>
      </c>
      <c r="E30" s="41">
        <v>93.03</v>
      </c>
      <c r="F30" s="173">
        <v>79.19</v>
      </c>
      <c r="G30" s="173">
        <v>5710</v>
      </c>
      <c r="H30" s="173">
        <f t="shared" si="1"/>
        <v>53.12</v>
      </c>
      <c r="I30" s="205">
        <v>24.84</v>
      </c>
      <c r="J30" s="205">
        <f t="shared" si="2"/>
        <v>28.279999999999998</v>
      </c>
      <c r="K30" s="48">
        <v>5600</v>
      </c>
      <c r="L30" s="48">
        <v>3260</v>
      </c>
      <c r="M30" s="48">
        <f t="shared" si="0"/>
        <v>30.33</v>
      </c>
      <c r="N30" s="20"/>
      <c r="O30" s="277" t="s">
        <v>521</v>
      </c>
      <c r="P30" s="279" t="s">
        <v>522</v>
      </c>
      <c r="Q30" s="279" t="s">
        <v>260</v>
      </c>
      <c r="R30" s="278">
        <v>234249.8870019</v>
      </c>
      <c r="S30" s="275">
        <f t="shared" si="3"/>
        <v>7000</v>
      </c>
      <c r="AW30" s="276"/>
    </row>
    <row r="31" spans="1:49" s="275" customFormat="1" ht="36.75" customHeight="1">
      <c r="A31" s="20">
        <v>26</v>
      </c>
      <c r="B31" s="47" t="s">
        <v>398</v>
      </c>
      <c r="C31" s="23" t="s">
        <v>110</v>
      </c>
      <c r="D31" s="23" t="s">
        <v>372</v>
      </c>
      <c r="E31" s="41">
        <v>93.03</v>
      </c>
      <c r="F31" s="173">
        <v>79.19</v>
      </c>
      <c r="G31" s="173">
        <v>5710</v>
      </c>
      <c r="H31" s="173">
        <f t="shared" si="1"/>
        <v>53.12</v>
      </c>
      <c r="I31" s="205">
        <v>24.84</v>
      </c>
      <c r="J31" s="205">
        <f t="shared" si="2"/>
        <v>28.279999999999998</v>
      </c>
      <c r="K31" s="48">
        <v>5600</v>
      </c>
      <c r="L31" s="48">
        <v>3260</v>
      </c>
      <c r="M31" s="48">
        <f t="shared" si="0"/>
        <v>30.33</v>
      </c>
      <c r="N31" s="20"/>
      <c r="O31" s="277" t="s">
        <v>521</v>
      </c>
      <c r="P31" s="279" t="s">
        <v>522</v>
      </c>
      <c r="Q31" s="279" t="s">
        <v>260</v>
      </c>
      <c r="R31" s="278">
        <v>234249.8870019</v>
      </c>
      <c r="S31" s="275">
        <f t="shared" si="3"/>
        <v>7000</v>
      </c>
      <c r="AW31" s="276"/>
    </row>
    <row r="32" spans="1:49" s="275" customFormat="1" ht="36.75" customHeight="1">
      <c r="A32" s="20">
        <v>27</v>
      </c>
      <c r="B32" s="47" t="s">
        <v>399</v>
      </c>
      <c r="C32" s="23" t="s">
        <v>110</v>
      </c>
      <c r="D32" s="23" t="s">
        <v>372</v>
      </c>
      <c r="E32" s="41">
        <v>126.57</v>
      </c>
      <c r="F32" s="173">
        <v>107.74</v>
      </c>
      <c r="G32" s="173">
        <v>4970</v>
      </c>
      <c r="H32" s="173">
        <f t="shared" si="1"/>
        <v>62.91</v>
      </c>
      <c r="I32" s="205">
        <v>29.74</v>
      </c>
      <c r="J32" s="205">
        <f t="shared" si="2"/>
        <v>33.17</v>
      </c>
      <c r="K32" s="48">
        <v>4950</v>
      </c>
      <c r="L32" s="48">
        <v>2850</v>
      </c>
      <c r="M32" s="48">
        <f t="shared" si="0"/>
        <v>36.07</v>
      </c>
      <c r="N32" s="20"/>
      <c r="O32" s="277" t="s">
        <v>521</v>
      </c>
      <c r="P32" s="279" t="s">
        <v>522</v>
      </c>
      <c r="Q32" s="279" t="s">
        <v>260</v>
      </c>
      <c r="R32" s="278">
        <v>318703.73210609995</v>
      </c>
      <c r="S32" s="275">
        <f t="shared" si="3"/>
        <v>6190</v>
      </c>
      <c r="AW32" s="276"/>
    </row>
    <row r="33" spans="1:49" s="275" customFormat="1" ht="36.75" customHeight="1">
      <c r="A33" s="20">
        <v>28</v>
      </c>
      <c r="B33" s="47" t="s">
        <v>400</v>
      </c>
      <c r="C33" s="23" t="s">
        <v>110</v>
      </c>
      <c r="D33" s="23" t="s">
        <v>372</v>
      </c>
      <c r="E33" s="41">
        <v>126.57</v>
      </c>
      <c r="F33" s="173">
        <v>107.74</v>
      </c>
      <c r="G33" s="173">
        <v>4970</v>
      </c>
      <c r="H33" s="173">
        <f t="shared" si="1"/>
        <v>62.91</v>
      </c>
      <c r="I33" s="205">
        <v>29.74</v>
      </c>
      <c r="J33" s="205">
        <f t="shared" si="2"/>
        <v>33.17</v>
      </c>
      <c r="K33" s="48">
        <v>4950</v>
      </c>
      <c r="L33" s="48">
        <v>2850</v>
      </c>
      <c r="M33" s="48">
        <f t="shared" si="0"/>
        <v>36.07</v>
      </c>
      <c r="N33" s="20"/>
      <c r="O33" s="277" t="s">
        <v>521</v>
      </c>
      <c r="P33" s="279" t="s">
        <v>522</v>
      </c>
      <c r="Q33" s="279" t="s">
        <v>260</v>
      </c>
      <c r="R33" s="278">
        <v>318703.73210609995</v>
      </c>
      <c r="S33" s="275">
        <f t="shared" si="3"/>
        <v>6190</v>
      </c>
      <c r="AW33" s="276"/>
    </row>
    <row r="34" spans="1:49" s="275" customFormat="1" ht="36.75" customHeight="1">
      <c r="A34" s="20">
        <v>29</v>
      </c>
      <c r="B34" s="47" t="s">
        <v>401</v>
      </c>
      <c r="C34" s="23" t="s">
        <v>110</v>
      </c>
      <c r="D34" s="23" t="s">
        <v>372</v>
      </c>
      <c r="E34" s="41">
        <v>120.42</v>
      </c>
      <c r="F34" s="173">
        <v>102.5</v>
      </c>
      <c r="G34" s="173">
        <v>4970</v>
      </c>
      <c r="H34" s="173">
        <f t="shared" si="1"/>
        <v>59.85</v>
      </c>
      <c r="I34" s="205">
        <v>28.3</v>
      </c>
      <c r="J34" s="205">
        <f t="shared" si="2"/>
        <v>31.55</v>
      </c>
      <c r="K34" s="48">
        <v>4950</v>
      </c>
      <c r="L34" s="48">
        <v>2850</v>
      </c>
      <c r="M34" s="48">
        <f t="shared" si="0"/>
        <v>34.32</v>
      </c>
      <c r="N34" s="20"/>
      <c r="O34" s="277" t="s">
        <v>521</v>
      </c>
      <c r="P34" s="279" t="s">
        <v>522</v>
      </c>
      <c r="Q34" s="279" t="s">
        <v>260</v>
      </c>
      <c r="R34" s="278">
        <v>303218.0091666</v>
      </c>
      <c r="S34" s="275">
        <f t="shared" si="3"/>
        <v>6190</v>
      </c>
      <c r="AW34" s="276"/>
    </row>
    <row r="35" spans="1:49" s="275" customFormat="1" ht="36.75" customHeight="1">
      <c r="A35" s="20">
        <v>30</v>
      </c>
      <c r="B35" s="47" t="s">
        <v>402</v>
      </c>
      <c r="C35" s="23" t="s">
        <v>110</v>
      </c>
      <c r="D35" s="23" t="s">
        <v>372</v>
      </c>
      <c r="E35" s="41">
        <v>120.42</v>
      </c>
      <c r="F35" s="173">
        <v>102.5</v>
      </c>
      <c r="G35" s="173">
        <v>4970</v>
      </c>
      <c r="H35" s="173">
        <f t="shared" si="1"/>
        <v>59.85</v>
      </c>
      <c r="I35" s="205">
        <v>28.3</v>
      </c>
      <c r="J35" s="205">
        <f t="shared" si="2"/>
        <v>31.55</v>
      </c>
      <c r="K35" s="48">
        <v>4950</v>
      </c>
      <c r="L35" s="48">
        <v>2850</v>
      </c>
      <c r="M35" s="48">
        <f t="shared" si="0"/>
        <v>34.32</v>
      </c>
      <c r="N35" s="20"/>
      <c r="O35" s="277" t="s">
        <v>521</v>
      </c>
      <c r="P35" s="279" t="s">
        <v>522</v>
      </c>
      <c r="Q35" s="279" t="s">
        <v>260</v>
      </c>
      <c r="R35" s="278">
        <v>303218.0091666</v>
      </c>
      <c r="S35" s="275">
        <f t="shared" si="3"/>
        <v>6190</v>
      </c>
      <c r="AW35" s="276"/>
    </row>
    <row r="36" spans="1:49" s="275" customFormat="1" ht="36.75" customHeight="1">
      <c r="A36" s="20">
        <v>31</v>
      </c>
      <c r="B36" s="47" t="s">
        <v>403</v>
      </c>
      <c r="C36" s="23" t="s">
        <v>110</v>
      </c>
      <c r="D36" s="23" t="s">
        <v>372</v>
      </c>
      <c r="E36" s="41">
        <v>109.57</v>
      </c>
      <c r="F36" s="173">
        <v>93.27</v>
      </c>
      <c r="G36" s="173">
        <v>4970</v>
      </c>
      <c r="H36" s="173">
        <f t="shared" si="1"/>
        <v>54.46</v>
      </c>
      <c r="I36" s="205">
        <v>25.75</v>
      </c>
      <c r="J36" s="205">
        <f t="shared" si="2"/>
        <v>28.71</v>
      </c>
      <c r="K36" s="48">
        <v>4950</v>
      </c>
      <c r="L36" s="48">
        <v>2850</v>
      </c>
      <c r="M36" s="48">
        <f t="shared" si="0"/>
        <v>31.23</v>
      </c>
      <c r="N36" s="20"/>
      <c r="O36" s="277" t="s">
        <v>521</v>
      </c>
      <c r="P36" s="279" t="s">
        <v>522</v>
      </c>
      <c r="Q36" s="279" t="s">
        <v>260</v>
      </c>
      <c r="R36" s="278">
        <v>275897.66869609995</v>
      </c>
      <c r="S36" s="275">
        <f t="shared" si="3"/>
        <v>6190</v>
      </c>
      <c r="AW36" s="276"/>
    </row>
    <row r="37" spans="1:49" s="275" customFormat="1" ht="36.75" customHeight="1">
      <c r="A37" s="20">
        <v>32</v>
      </c>
      <c r="B37" s="47" t="s">
        <v>404</v>
      </c>
      <c r="C37" s="23" t="s">
        <v>110</v>
      </c>
      <c r="D37" s="23" t="s">
        <v>372</v>
      </c>
      <c r="E37" s="41">
        <v>109.57</v>
      </c>
      <c r="F37" s="173">
        <v>93.27</v>
      </c>
      <c r="G37" s="173">
        <v>4970</v>
      </c>
      <c r="H37" s="173">
        <f t="shared" si="1"/>
        <v>54.46</v>
      </c>
      <c r="I37" s="205">
        <v>25.75</v>
      </c>
      <c r="J37" s="205">
        <f t="shared" si="2"/>
        <v>28.71</v>
      </c>
      <c r="K37" s="48">
        <v>4950</v>
      </c>
      <c r="L37" s="48">
        <v>2850</v>
      </c>
      <c r="M37" s="48">
        <f t="shared" si="0"/>
        <v>31.23</v>
      </c>
      <c r="N37" s="20"/>
      <c r="O37" s="277" t="s">
        <v>521</v>
      </c>
      <c r="P37" s="279" t="s">
        <v>522</v>
      </c>
      <c r="Q37" s="279" t="s">
        <v>260</v>
      </c>
      <c r="R37" s="278">
        <v>275897.66869609995</v>
      </c>
      <c r="S37" s="275">
        <f t="shared" si="3"/>
        <v>6190</v>
      </c>
      <c r="AW37" s="276"/>
    </row>
    <row r="38" spans="1:49" s="275" customFormat="1" ht="36.75" customHeight="1">
      <c r="A38" s="20">
        <v>33</v>
      </c>
      <c r="B38" s="47" t="s">
        <v>405</v>
      </c>
      <c r="C38" s="23" t="s">
        <v>110</v>
      </c>
      <c r="D38" s="23" t="s">
        <v>372</v>
      </c>
      <c r="E38" s="41">
        <v>128.57</v>
      </c>
      <c r="F38" s="173">
        <v>109.44</v>
      </c>
      <c r="G38" s="173">
        <v>5570</v>
      </c>
      <c r="H38" s="173">
        <f t="shared" si="1"/>
        <v>71.61</v>
      </c>
      <c r="I38" s="205">
        <v>30.21</v>
      </c>
      <c r="J38" s="205">
        <f t="shared" si="2"/>
        <v>41.4</v>
      </c>
      <c r="K38" s="48">
        <v>5650</v>
      </c>
      <c r="L38" s="48">
        <v>3300</v>
      </c>
      <c r="M38" s="48">
        <f aca="true" t="shared" si="4" ref="M38:M69">ROUND(L38*E38/10000,2)</f>
        <v>42.43</v>
      </c>
      <c r="N38" s="20"/>
      <c r="O38" s="277" t="s">
        <v>521</v>
      </c>
      <c r="P38" s="279" t="s">
        <v>522</v>
      </c>
      <c r="Q38" s="279" t="s">
        <v>260</v>
      </c>
      <c r="R38" s="278">
        <v>323739.73956609995</v>
      </c>
      <c r="S38" s="275">
        <f t="shared" si="3"/>
        <v>7060</v>
      </c>
      <c r="AW38" s="276"/>
    </row>
    <row r="39" spans="1:49" s="275" customFormat="1" ht="36.75" customHeight="1">
      <c r="A39" s="20">
        <v>34</v>
      </c>
      <c r="B39" s="47" t="s">
        <v>406</v>
      </c>
      <c r="C39" s="23" t="s">
        <v>110</v>
      </c>
      <c r="D39" s="23" t="s">
        <v>372</v>
      </c>
      <c r="E39" s="41">
        <v>128.57</v>
      </c>
      <c r="F39" s="173">
        <v>109.44</v>
      </c>
      <c r="G39" s="173">
        <v>5570</v>
      </c>
      <c r="H39" s="173">
        <f t="shared" si="1"/>
        <v>71.61</v>
      </c>
      <c r="I39" s="205">
        <v>30.21</v>
      </c>
      <c r="J39" s="205">
        <f t="shared" si="2"/>
        <v>41.4</v>
      </c>
      <c r="K39" s="48">
        <v>5650</v>
      </c>
      <c r="L39" s="48">
        <v>3300</v>
      </c>
      <c r="M39" s="48">
        <f t="shared" si="4"/>
        <v>42.43</v>
      </c>
      <c r="N39" s="20"/>
      <c r="O39" s="277" t="s">
        <v>521</v>
      </c>
      <c r="P39" s="279" t="s">
        <v>522</v>
      </c>
      <c r="Q39" s="279" t="s">
        <v>260</v>
      </c>
      <c r="R39" s="278">
        <v>323739.73956609995</v>
      </c>
      <c r="S39" s="275">
        <f t="shared" si="3"/>
        <v>7060</v>
      </c>
      <c r="AW39" s="276"/>
    </row>
    <row r="40" spans="1:49" s="275" customFormat="1" ht="36.75" customHeight="1">
      <c r="A40" s="20">
        <v>35</v>
      </c>
      <c r="B40" s="47" t="s">
        <v>407</v>
      </c>
      <c r="C40" s="23" t="s">
        <v>110</v>
      </c>
      <c r="D40" s="23" t="s">
        <v>372</v>
      </c>
      <c r="E40" s="41">
        <v>126.57</v>
      </c>
      <c r="F40" s="173">
        <v>107.74</v>
      </c>
      <c r="G40" s="173">
        <v>4970</v>
      </c>
      <c r="H40" s="173">
        <f t="shared" si="1"/>
        <v>62.91</v>
      </c>
      <c r="I40" s="205">
        <v>29.74</v>
      </c>
      <c r="J40" s="205">
        <f t="shared" si="2"/>
        <v>33.17</v>
      </c>
      <c r="K40" s="48">
        <v>4950</v>
      </c>
      <c r="L40" s="48">
        <v>2850</v>
      </c>
      <c r="M40" s="48">
        <f t="shared" si="4"/>
        <v>36.07</v>
      </c>
      <c r="N40" s="20"/>
      <c r="O40" s="277" t="s">
        <v>521</v>
      </c>
      <c r="P40" s="279" t="s">
        <v>522</v>
      </c>
      <c r="Q40" s="279" t="s">
        <v>260</v>
      </c>
      <c r="R40" s="278">
        <v>318703.73210609995</v>
      </c>
      <c r="S40" s="275">
        <f t="shared" si="3"/>
        <v>6190</v>
      </c>
      <c r="AW40" s="276"/>
    </row>
    <row r="41" spans="1:49" s="275" customFormat="1" ht="36.75" customHeight="1">
      <c r="A41" s="20">
        <v>36</v>
      </c>
      <c r="B41" s="47" t="s">
        <v>408</v>
      </c>
      <c r="C41" s="23" t="s">
        <v>110</v>
      </c>
      <c r="D41" s="23" t="s">
        <v>372</v>
      </c>
      <c r="E41" s="41">
        <v>126.57</v>
      </c>
      <c r="F41" s="173">
        <v>107.74</v>
      </c>
      <c r="G41" s="173">
        <v>4970</v>
      </c>
      <c r="H41" s="173">
        <f t="shared" si="1"/>
        <v>62.91</v>
      </c>
      <c r="I41" s="205">
        <v>29.74</v>
      </c>
      <c r="J41" s="205">
        <f t="shared" si="2"/>
        <v>33.17</v>
      </c>
      <c r="K41" s="48">
        <v>4950</v>
      </c>
      <c r="L41" s="48">
        <v>2850</v>
      </c>
      <c r="M41" s="48">
        <f t="shared" si="4"/>
        <v>36.07</v>
      </c>
      <c r="N41" s="20"/>
      <c r="O41" s="277" t="s">
        <v>521</v>
      </c>
      <c r="P41" s="279" t="s">
        <v>522</v>
      </c>
      <c r="Q41" s="279" t="s">
        <v>260</v>
      </c>
      <c r="R41" s="278">
        <v>318703.73210609995</v>
      </c>
      <c r="S41" s="275">
        <f t="shared" si="3"/>
        <v>6190</v>
      </c>
      <c r="AW41" s="276"/>
    </row>
    <row r="42" spans="1:49" s="275" customFormat="1" ht="36.75" customHeight="1">
      <c r="A42" s="20">
        <v>37</v>
      </c>
      <c r="B42" s="47" t="s">
        <v>409</v>
      </c>
      <c r="C42" s="23" t="s">
        <v>110</v>
      </c>
      <c r="D42" s="23" t="s">
        <v>372</v>
      </c>
      <c r="E42" s="41">
        <v>120.42</v>
      </c>
      <c r="F42" s="173">
        <v>102.5</v>
      </c>
      <c r="G42" s="173">
        <v>4970</v>
      </c>
      <c r="H42" s="173">
        <f t="shared" si="1"/>
        <v>59.85</v>
      </c>
      <c r="I42" s="205">
        <v>28.3</v>
      </c>
      <c r="J42" s="205">
        <f t="shared" si="2"/>
        <v>31.55</v>
      </c>
      <c r="K42" s="48">
        <v>4950</v>
      </c>
      <c r="L42" s="48">
        <v>2850</v>
      </c>
      <c r="M42" s="48">
        <f t="shared" si="4"/>
        <v>34.32</v>
      </c>
      <c r="N42" s="20"/>
      <c r="O42" s="277" t="s">
        <v>521</v>
      </c>
      <c r="P42" s="279" t="s">
        <v>522</v>
      </c>
      <c r="Q42" s="279" t="s">
        <v>260</v>
      </c>
      <c r="R42" s="278">
        <v>303218.0091666</v>
      </c>
      <c r="S42" s="275">
        <f t="shared" si="3"/>
        <v>6190</v>
      </c>
      <c r="AW42" s="276"/>
    </row>
    <row r="43" spans="1:49" s="275" customFormat="1" ht="36.75" customHeight="1">
      <c r="A43" s="20">
        <v>38</v>
      </c>
      <c r="B43" s="47" t="s">
        <v>410</v>
      </c>
      <c r="C43" s="23" t="s">
        <v>110</v>
      </c>
      <c r="D43" s="23" t="s">
        <v>372</v>
      </c>
      <c r="E43" s="41">
        <v>109.57</v>
      </c>
      <c r="F43" s="173">
        <v>93.27</v>
      </c>
      <c r="G43" s="173">
        <v>4970</v>
      </c>
      <c r="H43" s="173">
        <f t="shared" si="1"/>
        <v>54.46</v>
      </c>
      <c r="I43" s="205">
        <v>25.75</v>
      </c>
      <c r="J43" s="205">
        <f t="shared" si="2"/>
        <v>28.71</v>
      </c>
      <c r="K43" s="48">
        <v>4950</v>
      </c>
      <c r="L43" s="48">
        <v>2850</v>
      </c>
      <c r="M43" s="48">
        <f t="shared" si="4"/>
        <v>31.23</v>
      </c>
      <c r="N43" s="20"/>
      <c r="O43" s="277" t="s">
        <v>521</v>
      </c>
      <c r="P43" s="279" t="s">
        <v>522</v>
      </c>
      <c r="Q43" s="279" t="s">
        <v>260</v>
      </c>
      <c r="R43" s="278">
        <v>275897.66869609995</v>
      </c>
      <c r="S43" s="275">
        <f t="shared" si="3"/>
        <v>6190</v>
      </c>
      <c r="AW43" s="276"/>
    </row>
    <row r="44" spans="1:49" s="275" customFormat="1" ht="36.75" customHeight="1">
      <c r="A44" s="20">
        <v>39</v>
      </c>
      <c r="B44" s="47" t="s">
        <v>411</v>
      </c>
      <c r="C44" s="23" t="s">
        <v>110</v>
      </c>
      <c r="D44" s="23" t="s">
        <v>372</v>
      </c>
      <c r="E44" s="41">
        <v>109.57</v>
      </c>
      <c r="F44" s="173">
        <v>93.27</v>
      </c>
      <c r="G44" s="173">
        <v>4970</v>
      </c>
      <c r="H44" s="173">
        <f t="shared" si="1"/>
        <v>54.46</v>
      </c>
      <c r="I44" s="205">
        <v>25.75</v>
      </c>
      <c r="J44" s="205">
        <f t="shared" si="2"/>
        <v>28.71</v>
      </c>
      <c r="K44" s="48">
        <v>4950</v>
      </c>
      <c r="L44" s="48">
        <v>2850</v>
      </c>
      <c r="M44" s="48">
        <f t="shared" si="4"/>
        <v>31.23</v>
      </c>
      <c r="N44" s="20"/>
      <c r="O44" s="277" t="s">
        <v>521</v>
      </c>
      <c r="P44" s="279" t="s">
        <v>522</v>
      </c>
      <c r="Q44" s="279" t="s">
        <v>260</v>
      </c>
      <c r="R44" s="278">
        <v>275897.66869609995</v>
      </c>
      <c r="S44" s="275">
        <f t="shared" si="3"/>
        <v>6190</v>
      </c>
      <c r="AW44" s="276"/>
    </row>
    <row r="45" spans="1:49" s="275" customFormat="1" ht="36.75" customHeight="1">
      <c r="A45" s="20">
        <v>40</v>
      </c>
      <c r="B45" s="47" t="s">
        <v>412</v>
      </c>
      <c r="C45" s="23" t="s">
        <v>110</v>
      </c>
      <c r="D45" s="23" t="s">
        <v>372</v>
      </c>
      <c r="E45" s="41">
        <v>93.03</v>
      </c>
      <c r="F45" s="173">
        <v>79.19</v>
      </c>
      <c r="G45" s="173">
        <v>5330</v>
      </c>
      <c r="H45" s="173">
        <f t="shared" si="1"/>
        <v>49.58</v>
      </c>
      <c r="I45" s="205">
        <v>21.86</v>
      </c>
      <c r="J45" s="205">
        <f t="shared" si="2"/>
        <v>27.72</v>
      </c>
      <c r="K45" s="48">
        <v>5220</v>
      </c>
      <c r="L45" s="48">
        <v>3020</v>
      </c>
      <c r="M45" s="48">
        <f t="shared" si="4"/>
        <v>28.1</v>
      </c>
      <c r="N45" s="20"/>
      <c r="O45" s="277" t="s">
        <v>521</v>
      </c>
      <c r="P45" s="279" t="s">
        <v>522</v>
      </c>
      <c r="Q45" s="279" t="s">
        <v>260</v>
      </c>
      <c r="R45" s="278">
        <v>234249.8870019</v>
      </c>
      <c r="S45" s="275">
        <f t="shared" si="3"/>
        <v>6530</v>
      </c>
      <c r="AW45" s="276"/>
    </row>
    <row r="46" spans="1:49" s="275" customFormat="1" ht="36.75" customHeight="1">
      <c r="A46" s="20">
        <v>41</v>
      </c>
      <c r="B46" s="47" t="s">
        <v>413</v>
      </c>
      <c r="C46" s="23" t="s">
        <v>110</v>
      </c>
      <c r="D46" s="23" t="s">
        <v>372</v>
      </c>
      <c r="E46" s="41">
        <v>93.03</v>
      </c>
      <c r="F46" s="173">
        <v>79.19</v>
      </c>
      <c r="G46" s="173">
        <v>5330</v>
      </c>
      <c r="H46" s="173">
        <f t="shared" si="1"/>
        <v>49.58</v>
      </c>
      <c r="I46" s="205">
        <v>21.86</v>
      </c>
      <c r="J46" s="205">
        <f t="shared" si="2"/>
        <v>27.72</v>
      </c>
      <c r="K46" s="48">
        <v>5220</v>
      </c>
      <c r="L46" s="48">
        <v>3020</v>
      </c>
      <c r="M46" s="48">
        <f t="shared" si="4"/>
        <v>28.1</v>
      </c>
      <c r="N46" s="20"/>
      <c r="O46" s="277" t="s">
        <v>521</v>
      </c>
      <c r="P46" s="279" t="s">
        <v>522</v>
      </c>
      <c r="Q46" s="279" t="s">
        <v>260</v>
      </c>
      <c r="R46" s="278">
        <v>234249.8870019</v>
      </c>
      <c r="S46" s="275">
        <f t="shared" si="3"/>
        <v>6530</v>
      </c>
      <c r="AW46" s="276"/>
    </row>
    <row r="47" spans="1:49" s="275" customFormat="1" ht="36.75" customHeight="1">
      <c r="A47" s="20">
        <v>42</v>
      </c>
      <c r="B47" s="47" t="s">
        <v>414</v>
      </c>
      <c r="C47" s="23" t="s">
        <v>110</v>
      </c>
      <c r="D47" s="23" t="s">
        <v>372</v>
      </c>
      <c r="E47" s="41">
        <v>128.57</v>
      </c>
      <c r="F47" s="173">
        <v>109.44</v>
      </c>
      <c r="G47" s="173">
        <v>5570</v>
      </c>
      <c r="H47" s="173">
        <f t="shared" si="1"/>
        <v>71.61</v>
      </c>
      <c r="I47" s="205">
        <v>30.21</v>
      </c>
      <c r="J47" s="205">
        <f t="shared" si="2"/>
        <v>41.4</v>
      </c>
      <c r="K47" s="48">
        <v>5650</v>
      </c>
      <c r="L47" s="48">
        <v>3300</v>
      </c>
      <c r="M47" s="48">
        <f t="shared" si="4"/>
        <v>42.43</v>
      </c>
      <c r="N47" s="20"/>
      <c r="O47" s="277" t="s">
        <v>521</v>
      </c>
      <c r="P47" s="279" t="s">
        <v>522</v>
      </c>
      <c r="Q47" s="279" t="s">
        <v>260</v>
      </c>
      <c r="R47" s="278">
        <v>323739.73956609995</v>
      </c>
      <c r="S47" s="275">
        <f t="shared" si="3"/>
        <v>7060</v>
      </c>
      <c r="AW47" s="276"/>
    </row>
    <row r="48" spans="1:49" s="275" customFormat="1" ht="36.75" customHeight="1">
      <c r="A48" s="20">
        <v>43</v>
      </c>
      <c r="B48" s="47" t="s">
        <v>415</v>
      </c>
      <c r="C48" s="23" t="s">
        <v>110</v>
      </c>
      <c r="D48" s="23" t="s">
        <v>372</v>
      </c>
      <c r="E48" s="41">
        <v>126.57</v>
      </c>
      <c r="F48" s="173">
        <v>107.74</v>
      </c>
      <c r="G48" s="173">
        <v>4970</v>
      </c>
      <c r="H48" s="173">
        <f t="shared" si="1"/>
        <v>62.91</v>
      </c>
      <c r="I48" s="205">
        <v>29.74</v>
      </c>
      <c r="J48" s="205">
        <f t="shared" si="2"/>
        <v>33.17</v>
      </c>
      <c r="K48" s="48">
        <v>4950</v>
      </c>
      <c r="L48" s="48">
        <v>2850</v>
      </c>
      <c r="M48" s="48">
        <f t="shared" si="4"/>
        <v>36.07</v>
      </c>
      <c r="N48" s="20"/>
      <c r="O48" s="277" t="s">
        <v>521</v>
      </c>
      <c r="P48" s="279" t="s">
        <v>522</v>
      </c>
      <c r="Q48" s="279" t="s">
        <v>260</v>
      </c>
      <c r="R48" s="278">
        <v>318703.73210609995</v>
      </c>
      <c r="S48" s="275">
        <f t="shared" si="3"/>
        <v>6190</v>
      </c>
      <c r="AW48" s="276"/>
    </row>
    <row r="49" spans="1:49" s="275" customFormat="1" ht="36.75" customHeight="1">
      <c r="A49" s="20">
        <v>44</v>
      </c>
      <c r="B49" s="47" t="s">
        <v>416</v>
      </c>
      <c r="C49" s="23" t="s">
        <v>110</v>
      </c>
      <c r="D49" s="23" t="s">
        <v>372</v>
      </c>
      <c r="E49" s="41">
        <v>126.57</v>
      </c>
      <c r="F49" s="173">
        <v>107.74</v>
      </c>
      <c r="G49" s="173">
        <v>4970</v>
      </c>
      <c r="H49" s="173">
        <f t="shared" si="1"/>
        <v>62.91</v>
      </c>
      <c r="I49" s="205">
        <v>29.74</v>
      </c>
      <c r="J49" s="205">
        <f t="shared" si="2"/>
        <v>33.17</v>
      </c>
      <c r="K49" s="48">
        <v>4950</v>
      </c>
      <c r="L49" s="48">
        <v>2850</v>
      </c>
      <c r="M49" s="48">
        <f t="shared" si="4"/>
        <v>36.07</v>
      </c>
      <c r="N49" s="20"/>
      <c r="O49" s="277" t="s">
        <v>521</v>
      </c>
      <c r="P49" s="279" t="s">
        <v>522</v>
      </c>
      <c r="Q49" s="279" t="s">
        <v>260</v>
      </c>
      <c r="R49" s="278">
        <v>318703.73210609995</v>
      </c>
      <c r="S49" s="275">
        <f t="shared" si="3"/>
        <v>6190</v>
      </c>
      <c r="AW49" s="276"/>
    </row>
    <row r="50" spans="1:49" s="275" customFormat="1" ht="36.75" customHeight="1">
      <c r="A50" s="20">
        <v>45</v>
      </c>
      <c r="B50" s="47" t="s">
        <v>417</v>
      </c>
      <c r="C50" s="23" t="s">
        <v>110</v>
      </c>
      <c r="D50" s="23" t="s">
        <v>372</v>
      </c>
      <c r="E50" s="41">
        <v>120.42</v>
      </c>
      <c r="F50" s="173">
        <v>102.5</v>
      </c>
      <c r="G50" s="173">
        <v>4970</v>
      </c>
      <c r="H50" s="173">
        <f t="shared" si="1"/>
        <v>59.85</v>
      </c>
      <c r="I50" s="205">
        <v>28.3</v>
      </c>
      <c r="J50" s="205">
        <f t="shared" si="2"/>
        <v>31.55</v>
      </c>
      <c r="K50" s="48">
        <v>4950</v>
      </c>
      <c r="L50" s="48">
        <v>2850</v>
      </c>
      <c r="M50" s="48">
        <f t="shared" si="4"/>
        <v>34.32</v>
      </c>
      <c r="N50" s="20"/>
      <c r="O50" s="277" t="s">
        <v>521</v>
      </c>
      <c r="P50" s="279" t="s">
        <v>522</v>
      </c>
      <c r="Q50" s="279" t="s">
        <v>260</v>
      </c>
      <c r="R50" s="278">
        <v>303218.0091666</v>
      </c>
      <c r="S50" s="275">
        <f t="shared" si="3"/>
        <v>6190</v>
      </c>
      <c r="AW50" s="276"/>
    </row>
    <row r="51" spans="1:49" s="275" customFormat="1" ht="36.75" customHeight="1">
      <c r="A51" s="20">
        <v>46</v>
      </c>
      <c r="B51" s="47" t="s">
        <v>418</v>
      </c>
      <c r="C51" s="23" t="s">
        <v>110</v>
      </c>
      <c r="D51" s="23" t="s">
        <v>372</v>
      </c>
      <c r="E51" s="41">
        <v>120.42</v>
      </c>
      <c r="F51" s="173">
        <v>102.5</v>
      </c>
      <c r="G51" s="173">
        <v>4970</v>
      </c>
      <c r="H51" s="173">
        <f t="shared" si="1"/>
        <v>59.85</v>
      </c>
      <c r="I51" s="205">
        <v>28.3</v>
      </c>
      <c r="J51" s="205">
        <f t="shared" si="2"/>
        <v>31.55</v>
      </c>
      <c r="K51" s="48">
        <v>4950</v>
      </c>
      <c r="L51" s="48">
        <v>2850</v>
      </c>
      <c r="M51" s="48">
        <f t="shared" si="4"/>
        <v>34.32</v>
      </c>
      <c r="N51" s="20"/>
      <c r="O51" s="277" t="s">
        <v>521</v>
      </c>
      <c r="P51" s="279" t="s">
        <v>522</v>
      </c>
      <c r="Q51" s="279" t="s">
        <v>260</v>
      </c>
      <c r="R51" s="278">
        <v>303218.0091666</v>
      </c>
      <c r="S51" s="275">
        <f t="shared" si="3"/>
        <v>6190</v>
      </c>
      <c r="AW51" s="276"/>
    </row>
    <row r="52" spans="1:49" s="275" customFormat="1" ht="36.75" customHeight="1">
      <c r="A52" s="20">
        <v>47</v>
      </c>
      <c r="B52" s="47" t="s">
        <v>419</v>
      </c>
      <c r="C52" s="23" t="s">
        <v>110</v>
      </c>
      <c r="D52" s="23" t="s">
        <v>372</v>
      </c>
      <c r="E52" s="41">
        <v>109.57</v>
      </c>
      <c r="F52" s="173">
        <v>93.27</v>
      </c>
      <c r="G52" s="173">
        <v>4970</v>
      </c>
      <c r="H52" s="173">
        <f t="shared" si="1"/>
        <v>54.46</v>
      </c>
      <c r="I52" s="205">
        <v>25.75</v>
      </c>
      <c r="J52" s="205">
        <f t="shared" si="2"/>
        <v>28.71</v>
      </c>
      <c r="K52" s="48">
        <v>4950</v>
      </c>
      <c r="L52" s="48">
        <v>2850</v>
      </c>
      <c r="M52" s="48">
        <f t="shared" si="4"/>
        <v>31.23</v>
      </c>
      <c r="N52" s="20"/>
      <c r="O52" s="277" t="s">
        <v>521</v>
      </c>
      <c r="P52" s="279" t="s">
        <v>522</v>
      </c>
      <c r="Q52" s="279" t="s">
        <v>260</v>
      </c>
      <c r="R52" s="278">
        <v>275897.66869609995</v>
      </c>
      <c r="S52" s="275">
        <f t="shared" si="3"/>
        <v>6190</v>
      </c>
      <c r="AW52" s="276"/>
    </row>
    <row r="53" spans="1:49" s="275" customFormat="1" ht="36.75" customHeight="1">
      <c r="A53" s="20">
        <v>48</v>
      </c>
      <c r="B53" s="47" t="s">
        <v>420</v>
      </c>
      <c r="C53" s="23" t="s">
        <v>110</v>
      </c>
      <c r="D53" s="23" t="s">
        <v>372</v>
      </c>
      <c r="E53" s="41">
        <v>109.57</v>
      </c>
      <c r="F53" s="173">
        <v>93.27</v>
      </c>
      <c r="G53" s="173">
        <v>4970</v>
      </c>
      <c r="H53" s="173">
        <f t="shared" si="1"/>
        <v>54.46</v>
      </c>
      <c r="I53" s="205">
        <v>25.75</v>
      </c>
      <c r="J53" s="205">
        <f t="shared" si="2"/>
        <v>28.71</v>
      </c>
      <c r="K53" s="48">
        <v>4950</v>
      </c>
      <c r="L53" s="48">
        <v>2850</v>
      </c>
      <c r="M53" s="48">
        <f t="shared" si="4"/>
        <v>31.23</v>
      </c>
      <c r="N53" s="20"/>
      <c r="O53" s="277" t="s">
        <v>521</v>
      </c>
      <c r="P53" s="279" t="s">
        <v>522</v>
      </c>
      <c r="Q53" s="279" t="s">
        <v>260</v>
      </c>
      <c r="R53" s="278">
        <v>275897.66869609995</v>
      </c>
      <c r="S53" s="275">
        <f t="shared" si="3"/>
        <v>6190</v>
      </c>
      <c r="AW53" s="276"/>
    </row>
    <row r="54" spans="1:49" s="275" customFormat="1" ht="36.75" customHeight="1">
      <c r="A54" s="20">
        <v>49</v>
      </c>
      <c r="B54" s="47" t="s">
        <v>421</v>
      </c>
      <c r="C54" s="23" t="s">
        <v>110</v>
      </c>
      <c r="D54" s="23" t="s">
        <v>372</v>
      </c>
      <c r="E54" s="41">
        <v>126.89</v>
      </c>
      <c r="F54" s="173">
        <v>106.21</v>
      </c>
      <c r="G54" s="173">
        <v>5570</v>
      </c>
      <c r="H54" s="173">
        <f t="shared" si="1"/>
        <v>70.68</v>
      </c>
      <c r="I54" s="205">
        <v>29.82</v>
      </c>
      <c r="J54" s="205">
        <f t="shared" si="2"/>
        <v>40.86000000000001</v>
      </c>
      <c r="K54" s="48">
        <v>5650</v>
      </c>
      <c r="L54" s="48">
        <v>3300</v>
      </c>
      <c r="M54" s="48">
        <f t="shared" si="4"/>
        <v>41.87</v>
      </c>
      <c r="N54" s="20"/>
      <c r="O54" s="277" t="s">
        <v>521</v>
      </c>
      <c r="P54" s="279" t="s">
        <v>522</v>
      </c>
      <c r="Q54" s="279" t="s">
        <v>260</v>
      </c>
      <c r="R54" s="278">
        <v>319509.49329969997</v>
      </c>
      <c r="S54" s="275">
        <f t="shared" si="3"/>
        <v>7060</v>
      </c>
      <c r="AW54" s="276"/>
    </row>
    <row r="55" spans="1:49" s="275" customFormat="1" ht="36.75" customHeight="1">
      <c r="A55" s="20">
        <v>50</v>
      </c>
      <c r="B55" s="47" t="s">
        <v>422</v>
      </c>
      <c r="C55" s="23" t="s">
        <v>110</v>
      </c>
      <c r="D55" s="23" t="s">
        <v>372</v>
      </c>
      <c r="E55" s="41">
        <v>122.88</v>
      </c>
      <c r="F55" s="173">
        <v>102.85</v>
      </c>
      <c r="G55" s="173">
        <v>4970</v>
      </c>
      <c r="H55" s="173">
        <f t="shared" si="1"/>
        <v>61.07</v>
      </c>
      <c r="I55" s="205">
        <v>28.88</v>
      </c>
      <c r="J55" s="205">
        <f t="shared" si="2"/>
        <v>32.19</v>
      </c>
      <c r="K55" s="48">
        <v>4950</v>
      </c>
      <c r="L55" s="48">
        <v>2850</v>
      </c>
      <c r="M55" s="48">
        <f t="shared" si="4"/>
        <v>35.02</v>
      </c>
      <c r="N55" s="20"/>
      <c r="O55" s="277" t="s">
        <v>521</v>
      </c>
      <c r="P55" s="279" t="s">
        <v>522</v>
      </c>
      <c r="Q55" s="279" t="s">
        <v>260</v>
      </c>
      <c r="R55" s="278">
        <v>309412.2983424</v>
      </c>
      <c r="S55" s="275">
        <f t="shared" si="3"/>
        <v>6190</v>
      </c>
      <c r="AW55" s="276"/>
    </row>
    <row r="56" spans="1:49" s="275" customFormat="1" ht="36.75" customHeight="1">
      <c r="A56" s="20">
        <v>51</v>
      </c>
      <c r="B56" s="47" t="s">
        <v>423</v>
      </c>
      <c r="C56" s="23" t="s">
        <v>110</v>
      </c>
      <c r="D56" s="23" t="s">
        <v>372</v>
      </c>
      <c r="E56" s="41">
        <v>122.88</v>
      </c>
      <c r="F56" s="173">
        <v>102.85</v>
      </c>
      <c r="G56" s="173">
        <v>4970</v>
      </c>
      <c r="H56" s="173">
        <f t="shared" si="1"/>
        <v>61.07</v>
      </c>
      <c r="I56" s="205">
        <v>28.88</v>
      </c>
      <c r="J56" s="205">
        <f t="shared" si="2"/>
        <v>32.19</v>
      </c>
      <c r="K56" s="48">
        <v>4950</v>
      </c>
      <c r="L56" s="48">
        <v>2850</v>
      </c>
      <c r="M56" s="48">
        <f t="shared" si="4"/>
        <v>35.02</v>
      </c>
      <c r="N56" s="20"/>
      <c r="O56" s="277" t="s">
        <v>521</v>
      </c>
      <c r="P56" s="279" t="s">
        <v>522</v>
      </c>
      <c r="Q56" s="279" t="s">
        <v>260</v>
      </c>
      <c r="R56" s="278">
        <v>309412.2983424</v>
      </c>
      <c r="S56" s="275">
        <f t="shared" si="3"/>
        <v>6190</v>
      </c>
      <c r="AW56" s="276"/>
    </row>
    <row r="57" spans="1:49" s="275" customFormat="1" ht="36.75" customHeight="1">
      <c r="A57" s="20">
        <v>52</v>
      </c>
      <c r="B57" s="47" t="s">
        <v>424</v>
      </c>
      <c r="C57" s="23" t="s">
        <v>110</v>
      </c>
      <c r="D57" s="23" t="s">
        <v>372</v>
      </c>
      <c r="E57" s="41">
        <v>120.35</v>
      </c>
      <c r="F57" s="173">
        <v>100.73</v>
      </c>
      <c r="G57" s="173">
        <v>4970</v>
      </c>
      <c r="H57" s="173">
        <f t="shared" si="1"/>
        <v>59.81</v>
      </c>
      <c r="I57" s="205">
        <v>28.28</v>
      </c>
      <c r="J57" s="205">
        <f t="shared" si="2"/>
        <v>31.53</v>
      </c>
      <c r="K57" s="48">
        <v>4950</v>
      </c>
      <c r="L57" s="48">
        <v>2850</v>
      </c>
      <c r="M57" s="48">
        <f t="shared" si="4"/>
        <v>34.3</v>
      </c>
      <c r="N57" s="20"/>
      <c r="O57" s="277" t="s">
        <v>521</v>
      </c>
      <c r="P57" s="279" t="s">
        <v>522</v>
      </c>
      <c r="Q57" s="279" t="s">
        <v>260</v>
      </c>
      <c r="R57" s="278">
        <v>303041.7489055</v>
      </c>
      <c r="S57" s="275">
        <f t="shared" si="3"/>
        <v>6190</v>
      </c>
      <c r="AW57" s="276"/>
    </row>
    <row r="58" spans="1:49" s="275" customFormat="1" ht="36.75" customHeight="1">
      <c r="A58" s="20">
        <v>53</v>
      </c>
      <c r="B58" s="47" t="s">
        <v>425</v>
      </c>
      <c r="C58" s="23" t="s">
        <v>110</v>
      </c>
      <c r="D58" s="23" t="s">
        <v>372</v>
      </c>
      <c r="E58" s="41">
        <v>120.35</v>
      </c>
      <c r="F58" s="173">
        <v>100.73</v>
      </c>
      <c r="G58" s="173">
        <v>4970</v>
      </c>
      <c r="H58" s="173">
        <f t="shared" si="1"/>
        <v>59.81</v>
      </c>
      <c r="I58" s="205">
        <v>28.28</v>
      </c>
      <c r="J58" s="205">
        <f t="shared" si="2"/>
        <v>31.53</v>
      </c>
      <c r="K58" s="48">
        <v>4950</v>
      </c>
      <c r="L58" s="48">
        <v>2850</v>
      </c>
      <c r="M58" s="48">
        <f t="shared" si="4"/>
        <v>34.3</v>
      </c>
      <c r="N58" s="20"/>
      <c r="O58" s="277" t="s">
        <v>521</v>
      </c>
      <c r="P58" s="279" t="s">
        <v>522</v>
      </c>
      <c r="Q58" s="279" t="s">
        <v>260</v>
      </c>
      <c r="R58" s="278">
        <v>303041.7489055</v>
      </c>
      <c r="S58" s="275">
        <f t="shared" si="3"/>
        <v>6190</v>
      </c>
      <c r="AW58" s="276"/>
    </row>
    <row r="59" spans="1:49" s="275" customFormat="1" ht="36.75" customHeight="1">
      <c r="A59" s="20">
        <v>54</v>
      </c>
      <c r="B59" s="47" t="s">
        <v>426</v>
      </c>
      <c r="C59" s="23" t="s">
        <v>110</v>
      </c>
      <c r="D59" s="23" t="s">
        <v>372</v>
      </c>
      <c r="E59" s="41">
        <v>111.08</v>
      </c>
      <c r="F59" s="173">
        <v>92.97</v>
      </c>
      <c r="G59" s="173">
        <v>4970</v>
      </c>
      <c r="H59" s="173">
        <f t="shared" si="1"/>
        <v>55.21</v>
      </c>
      <c r="I59" s="205">
        <v>26.1</v>
      </c>
      <c r="J59" s="205">
        <f t="shared" si="2"/>
        <v>29.11</v>
      </c>
      <c r="K59" s="48">
        <v>4950</v>
      </c>
      <c r="L59" s="48">
        <v>2850</v>
      </c>
      <c r="M59" s="48">
        <f t="shared" si="4"/>
        <v>31.66</v>
      </c>
      <c r="N59" s="20"/>
      <c r="O59" s="277" t="s">
        <v>521</v>
      </c>
      <c r="P59" s="279" t="s">
        <v>522</v>
      </c>
      <c r="Q59" s="279" t="s">
        <v>260</v>
      </c>
      <c r="R59" s="278">
        <v>279699.8543284</v>
      </c>
      <c r="S59" s="275">
        <f t="shared" si="3"/>
        <v>6190</v>
      </c>
      <c r="AW59" s="276"/>
    </row>
    <row r="60" spans="1:49" s="275" customFormat="1" ht="36.75" customHeight="1">
      <c r="A60" s="20">
        <v>55</v>
      </c>
      <c r="B60" s="47" t="s">
        <v>427</v>
      </c>
      <c r="C60" s="23" t="s">
        <v>110</v>
      </c>
      <c r="D60" s="23" t="s">
        <v>372</v>
      </c>
      <c r="E60" s="41">
        <v>111.08</v>
      </c>
      <c r="F60" s="173">
        <v>92.97</v>
      </c>
      <c r="G60" s="173">
        <v>4970</v>
      </c>
      <c r="H60" s="173">
        <f t="shared" si="1"/>
        <v>55.21</v>
      </c>
      <c r="I60" s="205">
        <v>26.1</v>
      </c>
      <c r="J60" s="205">
        <f t="shared" si="2"/>
        <v>29.11</v>
      </c>
      <c r="K60" s="48">
        <v>4950</v>
      </c>
      <c r="L60" s="48">
        <v>2850</v>
      </c>
      <c r="M60" s="48">
        <f t="shared" si="4"/>
        <v>31.66</v>
      </c>
      <c r="N60" s="20"/>
      <c r="O60" s="277" t="s">
        <v>521</v>
      </c>
      <c r="P60" s="279" t="s">
        <v>522</v>
      </c>
      <c r="Q60" s="279" t="s">
        <v>260</v>
      </c>
      <c r="R60" s="278">
        <v>279699.8543284</v>
      </c>
      <c r="S60" s="275">
        <f t="shared" si="3"/>
        <v>6190</v>
      </c>
      <c r="AW60" s="276"/>
    </row>
    <row r="61" spans="1:49" s="275" customFormat="1" ht="36.75" customHeight="1">
      <c r="A61" s="20">
        <v>56</v>
      </c>
      <c r="B61" s="47" t="s">
        <v>428</v>
      </c>
      <c r="C61" s="23" t="s">
        <v>110</v>
      </c>
      <c r="D61" s="23" t="s">
        <v>372</v>
      </c>
      <c r="E61" s="41">
        <v>95.48</v>
      </c>
      <c r="F61" s="173">
        <v>79.92</v>
      </c>
      <c r="G61" s="173">
        <v>5330</v>
      </c>
      <c r="H61" s="173">
        <f t="shared" si="1"/>
        <v>50.89</v>
      </c>
      <c r="I61" s="205">
        <v>22.44</v>
      </c>
      <c r="J61" s="205">
        <f t="shared" si="2"/>
        <v>28.45</v>
      </c>
      <c r="K61" s="48">
        <v>5220</v>
      </c>
      <c r="L61" s="48">
        <v>3020</v>
      </c>
      <c r="M61" s="48">
        <f t="shared" si="4"/>
        <v>28.83</v>
      </c>
      <c r="N61" s="20"/>
      <c r="O61" s="277" t="s">
        <v>521</v>
      </c>
      <c r="P61" s="279" t="s">
        <v>522</v>
      </c>
      <c r="Q61" s="279" t="s">
        <v>260</v>
      </c>
      <c r="R61" s="278">
        <v>240418.9961404</v>
      </c>
      <c r="S61" s="275">
        <f t="shared" si="3"/>
        <v>6530</v>
      </c>
      <c r="AW61" s="276"/>
    </row>
    <row r="62" spans="1:49" s="275" customFormat="1" ht="36.75" customHeight="1">
      <c r="A62" s="20">
        <v>57</v>
      </c>
      <c r="B62" s="47" t="s">
        <v>429</v>
      </c>
      <c r="C62" s="23" t="s">
        <v>110</v>
      </c>
      <c r="D62" s="23" t="s">
        <v>372</v>
      </c>
      <c r="E62" s="41">
        <v>95.48</v>
      </c>
      <c r="F62" s="173">
        <v>79.92</v>
      </c>
      <c r="G62" s="173">
        <v>5330</v>
      </c>
      <c r="H62" s="173">
        <f t="shared" si="1"/>
        <v>50.89</v>
      </c>
      <c r="I62" s="205">
        <v>22.44</v>
      </c>
      <c r="J62" s="205">
        <f t="shared" si="2"/>
        <v>28.45</v>
      </c>
      <c r="K62" s="48">
        <v>5220</v>
      </c>
      <c r="L62" s="48">
        <v>3020</v>
      </c>
      <c r="M62" s="48">
        <f t="shared" si="4"/>
        <v>28.83</v>
      </c>
      <c r="N62" s="20"/>
      <c r="O62" s="277" t="s">
        <v>521</v>
      </c>
      <c r="P62" s="279" t="s">
        <v>522</v>
      </c>
      <c r="Q62" s="279" t="s">
        <v>260</v>
      </c>
      <c r="R62" s="278">
        <v>240418.9961404</v>
      </c>
      <c r="S62" s="275">
        <f t="shared" si="3"/>
        <v>6530</v>
      </c>
      <c r="AW62" s="276"/>
    </row>
    <row r="63" spans="1:49" s="275" customFormat="1" ht="36.75" customHeight="1">
      <c r="A63" s="20">
        <v>58</v>
      </c>
      <c r="B63" s="47" t="s">
        <v>430</v>
      </c>
      <c r="C63" s="23" t="s">
        <v>110</v>
      </c>
      <c r="D63" s="23" t="s">
        <v>372</v>
      </c>
      <c r="E63" s="41">
        <v>126.89</v>
      </c>
      <c r="F63" s="173">
        <v>106.21</v>
      </c>
      <c r="G63" s="173">
        <v>5570</v>
      </c>
      <c r="H63" s="173">
        <f t="shared" si="1"/>
        <v>70.68</v>
      </c>
      <c r="I63" s="205">
        <v>29.82</v>
      </c>
      <c r="J63" s="205">
        <f t="shared" si="2"/>
        <v>40.86000000000001</v>
      </c>
      <c r="K63" s="48">
        <v>5650</v>
      </c>
      <c r="L63" s="48">
        <v>3300</v>
      </c>
      <c r="M63" s="48">
        <f t="shared" si="4"/>
        <v>41.87</v>
      </c>
      <c r="N63" s="20"/>
      <c r="O63" s="277" t="s">
        <v>521</v>
      </c>
      <c r="P63" s="279" t="s">
        <v>522</v>
      </c>
      <c r="Q63" s="279" t="s">
        <v>260</v>
      </c>
      <c r="R63" s="278">
        <v>319509.49329969997</v>
      </c>
      <c r="S63" s="275">
        <f t="shared" si="3"/>
        <v>7060</v>
      </c>
      <c r="AW63" s="276"/>
    </row>
    <row r="64" spans="1:49" s="275" customFormat="1" ht="36.75" customHeight="1">
      <c r="A64" s="20">
        <v>59</v>
      </c>
      <c r="B64" s="47" t="s">
        <v>431</v>
      </c>
      <c r="C64" s="23" t="s">
        <v>110</v>
      </c>
      <c r="D64" s="23" t="s">
        <v>372</v>
      </c>
      <c r="E64" s="41">
        <v>126.89</v>
      </c>
      <c r="F64" s="173">
        <v>106.21</v>
      </c>
      <c r="G64" s="173">
        <v>5570</v>
      </c>
      <c r="H64" s="173">
        <f t="shared" si="1"/>
        <v>70.68</v>
      </c>
      <c r="I64" s="205">
        <v>29.82</v>
      </c>
      <c r="J64" s="205">
        <f t="shared" si="2"/>
        <v>40.86000000000001</v>
      </c>
      <c r="K64" s="48">
        <v>5650</v>
      </c>
      <c r="L64" s="48">
        <v>3300</v>
      </c>
      <c r="M64" s="48">
        <f t="shared" si="4"/>
        <v>41.87</v>
      </c>
      <c r="N64" s="20"/>
      <c r="O64" s="277" t="s">
        <v>521</v>
      </c>
      <c r="P64" s="279" t="s">
        <v>522</v>
      </c>
      <c r="Q64" s="279" t="s">
        <v>260</v>
      </c>
      <c r="R64" s="278">
        <v>319509.49329969997</v>
      </c>
      <c r="S64" s="275">
        <f t="shared" si="3"/>
        <v>7060</v>
      </c>
      <c r="AW64" s="276"/>
    </row>
    <row r="65" spans="1:49" s="275" customFormat="1" ht="36.75" customHeight="1">
      <c r="A65" s="20">
        <v>60</v>
      </c>
      <c r="B65" s="47" t="s">
        <v>432</v>
      </c>
      <c r="C65" s="23" t="s">
        <v>110</v>
      </c>
      <c r="D65" s="23" t="s">
        <v>372</v>
      </c>
      <c r="E65" s="41">
        <v>122.88</v>
      </c>
      <c r="F65" s="173">
        <v>102.85</v>
      </c>
      <c r="G65" s="173">
        <v>4970</v>
      </c>
      <c r="H65" s="173">
        <f t="shared" si="1"/>
        <v>61.07</v>
      </c>
      <c r="I65" s="205">
        <v>28.88</v>
      </c>
      <c r="J65" s="205">
        <f t="shared" si="2"/>
        <v>32.19</v>
      </c>
      <c r="K65" s="48">
        <v>4950</v>
      </c>
      <c r="L65" s="48">
        <v>2850</v>
      </c>
      <c r="M65" s="48">
        <f t="shared" si="4"/>
        <v>35.02</v>
      </c>
      <c r="N65" s="20"/>
      <c r="O65" s="277" t="s">
        <v>521</v>
      </c>
      <c r="P65" s="279" t="s">
        <v>522</v>
      </c>
      <c r="Q65" s="279" t="s">
        <v>260</v>
      </c>
      <c r="R65" s="278">
        <v>309412.2983424</v>
      </c>
      <c r="S65" s="275">
        <f t="shared" si="3"/>
        <v>6190</v>
      </c>
      <c r="AW65" s="276"/>
    </row>
    <row r="66" spans="1:49" s="275" customFormat="1" ht="36.75" customHeight="1">
      <c r="A66" s="20">
        <v>61</v>
      </c>
      <c r="B66" s="47" t="s">
        <v>433</v>
      </c>
      <c r="C66" s="23" t="s">
        <v>110</v>
      </c>
      <c r="D66" s="23" t="s">
        <v>372</v>
      </c>
      <c r="E66" s="41">
        <v>120.35</v>
      </c>
      <c r="F66" s="173">
        <v>100.73</v>
      </c>
      <c r="G66" s="173">
        <v>4970</v>
      </c>
      <c r="H66" s="173">
        <f t="shared" si="1"/>
        <v>59.81</v>
      </c>
      <c r="I66" s="205">
        <v>28.28</v>
      </c>
      <c r="J66" s="205">
        <f t="shared" si="2"/>
        <v>31.53</v>
      </c>
      <c r="K66" s="48">
        <v>4950</v>
      </c>
      <c r="L66" s="48">
        <v>2850</v>
      </c>
      <c r="M66" s="48">
        <f t="shared" si="4"/>
        <v>34.3</v>
      </c>
      <c r="N66" s="20"/>
      <c r="O66" s="277" t="s">
        <v>521</v>
      </c>
      <c r="P66" s="279" t="s">
        <v>522</v>
      </c>
      <c r="Q66" s="279" t="s">
        <v>260</v>
      </c>
      <c r="R66" s="278">
        <v>303041.7489055</v>
      </c>
      <c r="S66" s="275">
        <f t="shared" si="3"/>
        <v>6190</v>
      </c>
      <c r="AW66" s="276"/>
    </row>
    <row r="67" spans="1:49" s="275" customFormat="1" ht="36.75" customHeight="1">
      <c r="A67" s="20">
        <v>62</v>
      </c>
      <c r="B67" s="47" t="s">
        <v>434</v>
      </c>
      <c r="C67" s="23" t="s">
        <v>110</v>
      </c>
      <c r="D67" s="23" t="s">
        <v>372</v>
      </c>
      <c r="E67" s="41">
        <v>111.08</v>
      </c>
      <c r="F67" s="173">
        <v>92.97</v>
      </c>
      <c r="G67" s="173">
        <v>4970</v>
      </c>
      <c r="H67" s="173">
        <f t="shared" si="1"/>
        <v>55.21</v>
      </c>
      <c r="I67" s="205">
        <v>26.1</v>
      </c>
      <c r="J67" s="205">
        <f t="shared" si="2"/>
        <v>29.11</v>
      </c>
      <c r="K67" s="48">
        <v>4950</v>
      </c>
      <c r="L67" s="48">
        <v>2850</v>
      </c>
      <c r="M67" s="48">
        <f t="shared" si="4"/>
        <v>31.66</v>
      </c>
      <c r="N67" s="20"/>
      <c r="O67" s="277" t="s">
        <v>521</v>
      </c>
      <c r="P67" s="279" t="s">
        <v>522</v>
      </c>
      <c r="Q67" s="279" t="s">
        <v>260</v>
      </c>
      <c r="R67" s="278">
        <v>279699.8543284</v>
      </c>
      <c r="S67" s="275">
        <f t="shared" si="3"/>
        <v>6190</v>
      </c>
      <c r="AW67" s="276"/>
    </row>
    <row r="68" spans="1:49" s="275" customFormat="1" ht="36.75" customHeight="1">
      <c r="A68" s="20">
        <v>63</v>
      </c>
      <c r="B68" s="47" t="s">
        <v>435</v>
      </c>
      <c r="C68" s="23" t="s">
        <v>110</v>
      </c>
      <c r="D68" s="23" t="s">
        <v>372</v>
      </c>
      <c r="E68" s="41">
        <v>111.08</v>
      </c>
      <c r="F68" s="173">
        <v>92.97</v>
      </c>
      <c r="G68" s="173">
        <v>4970</v>
      </c>
      <c r="H68" s="173">
        <f t="shared" si="1"/>
        <v>55.21</v>
      </c>
      <c r="I68" s="205">
        <v>26.1</v>
      </c>
      <c r="J68" s="205">
        <f t="shared" si="2"/>
        <v>29.11</v>
      </c>
      <c r="K68" s="48">
        <v>4950</v>
      </c>
      <c r="L68" s="48">
        <v>2850</v>
      </c>
      <c r="M68" s="48">
        <f t="shared" si="4"/>
        <v>31.66</v>
      </c>
      <c r="N68" s="20"/>
      <c r="O68" s="277" t="s">
        <v>521</v>
      </c>
      <c r="P68" s="279" t="s">
        <v>522</v>
      </c>
      <c r="Q68" s="279" t="s">
        <v>260</v>
      </c>
      <c r="R68" s="278">
        <v>279699.8543284</v>
      </c>
      <c r="S68" s="275">
        <f t="shared" si="3"/>
        <v>6190</v>
      </c>
      <c r="AW68" s="276"/>
    </row>
    <row r="69" spans="1:49" s="275" customFormat="1" ht="48" customHeight="1">
      <c r="A69" s="20">
        <v>64</v>
      </c>
      <c r="B69" s="47" t="s">
        <v>436</v>
      </c>
      <c r="C69" s="23" t="s">
        <v>110</v>
      </c>
      <c r="D69" s="23" t="s">
        <v>372</v>
      </c>
      <c r="E69" s="41">
        <v>126.89</v>
      </c>
      <c r="F69" s="173">
        <v>106.21</v>
      </c>
      <c r="G69" s="173">
        <v>5960</v>
      </c>
      <c r="H69" s="173">
        <f t="shared" si="1"/>
        <v>75.63</v>
      </c>
      <c r="I69" s="205">
        <v>33.88</v>
      </c>
      <c r="J69" s="205">
        <f t="shared" si="2"/>
        <v>41.74999999999999</v>
      </c>
      <c r="K69" s="48">
        <v>6030</v>
      </c>
      <c r="L69" s="48">
        <v>3540</v>
      </c>
      <c r="M69" s="48">
        <f t="shared" si="4"/>
        <v>44.92</v>
      </c>
      <c r="N69" s="20"/>
      <c r="O69" s="277" t="s">
        <v>538</v>
      </c>
      <c r="P69" s="279" t="s">
        <v>539</v>
      </c>
      <c r="Q69" s="279" t="s">
        <v>260</v>
      </c>
      <c r="R69" s="278">
        <v>728482.5247816</v>
      </c>
      <c r="S69" s="275">
        <f t="shared" si="3"/>
        <v>7540</v>
      </c>
      <c r="AW69" s="276"/>
    </row>
    <row r="70" spans="1:49" s="275" customFormat="1" ht="48" customHeight="1">
      <c r="A70" s="20">
        <v>65</v>
      </c>
      <c r="B70" s="47" t="s">
        <v>437</v>
      </c>
      <c r="C70" s="23" t="s">
        <v>110</v>
      </c>
      <c r="D70" s="23" t="s">
        <v>372</v>
      </c>
      <c r="E70" s="41">
        <v>122.88</v>
      </c>
      <c r="F70" s="173">
        <v>102.85</v>
      </c>
      <c r="G70" s="173">
        <v>5350</v>
      </c>
      <c r="H70" s="173">
        <f t="shared" si="1"/>
        <v>65.74</v>
      </c>
      <c r="I70" s="205">
        <v>32.81</v>
      </c>
      <c r="J70" s="205">
        <f t="shared" si="2"/>
        <v>32.92999999999999</v>
      </c>
      <c r="K70" s="48">
        <v>5330</v>
      </c>
      <c r="L70" s="48">
        <v>3090</v>
      </c>
      <c r="M70" s="48">
        <f aca="true" t="shared" si="5" ref="M70:M85">ROUND(L70*E70/10000,2)</f>
        <v>37.97</v>
      </c>
      <c r="N70" s="20"/>
      <c r="O70" s="277" t="s">
        <v>538</v>
      </c>
      <c r="P70" s="279" t="s">
        <v>539</v>
      </c>
      <c r="Q70" s="279" t="s">
        <v>260</v>
      </c>
      <c r="R70" s="278">
        <v>705460.8924671999</v>
      </c>
      <c r="S70" s="275">
        <f t="shared" si="3"/>
        <v>6660</v>
      </c>
      <c r="AW70" s="276"/>
    </row>
    <row r="71" spans="1:49" s="275" customFormat="1" ht="48" customHeight="1">
      <c r="A71" s="20">
        <v>66</v>
      </c>
      <c r="B71" s="47" t="s">
        <v>438</v>
      </c>
      <c r="C71" s="23" t="s">
        <v>110</v>
      </c>
      <c r="D71" s="23" t="s">
        <v>372</v>
      </c>
      <c r="E71" s="41">
        <v>122.88</v>
      </c>
      <c r="F71" s="173">
        <v>102.85</v>
      </c>
      <c r="G71" s="173">
        <v>5350</v>
      </c>
      <c r="H71" s="173">
        <f aca="true" t="shared" si="6" ref="H71:H85">ROUND(G71*E71/10000,2)</f>
        <v>65.74</v>
      </c>
      <c r="I71" s="205">
        <v>32.81</v>
      </c>
      <c r="J71" s="205">
        <f aca="true" t="shared" si="7" ref="J71:J85">H71-I71</f>
        <v>32.92999999999999</v>
      </c>
      <c r="K71" s="48">
        <v>5330</v>
      </c>
      <c r="L71" s="48">
        <v>3090</v>
      </c>
      <c r="M71" s="48">
        <f t="shared" si="5"/>
        <v>37.97</v>
      </c>
      <c r="N71" s="20"/>
      <c r="O71" s="277" t="s">
        <v>538</v>
      </c>
      <c r="P71" s="279" t="s">
        <v>539</v>
      </c>
      <c r="Q71" s="279" t="s">
        <v>260</v>
      </c>
      <c r="R71" s="278">
        <v>705460.8924671999</v>
      </c>
      <c r="S71" s="275">
        <f aca="true" t="shared" si="8" ref="S71:S85">ROUND(K71*1.25,-1)</f>
        <v>6660</v>
      </c>
      <c r="AW71" s="276"/>
    </row>
    <row r="72" spans="1:49" s="275" customFormat="1" ht="48" customHeight="1">
      <c r="A72" s="20">
        <v>67</v>
      </c>
      <c r="B72" s="47" t="s">
        <v>439</v>
      </c>
      <c r="C72" s="23" t="s">
        <v>110</v>
      </c>
      <c r="D72" s="23" t="s">
        <v>372</v>
      </c>
      <c r="E72" s="41">
        <v>120.35</v>
      </c>
      <c r="F72" s="173">
        <v>100.73</v>
      </c>
      <c r="G72" s="173">
        <v>5350</v>
      </c>
      <c r="H72" s="173">
        <f t="shared" si="6"/>
        <v>64.39</v>
      </c>
      <c r="I72" s="205">
        <v>32.13</v>
      </c>
      <c r="J72" s="205">
        <f t="shared" si="7"/>
        <v>32.26</v>
      </c>
      <c r="K72" s="48">
        <v>5330</v>
      </c>
      <c r="L72" s="48">
        <v>3090</v>
      </c>
      <c r="M72" s="48">
        <f t="shared" si="5"/>
        <v>37.19</v>
      </c>
      <c r="N72" s="20"/>
      <c r="O72" s="277" t="s">
        <v>538</v>
      </c>
      <c r="P72" s="279" t="s">
        <v>539</v>
      </c>
      <c r="Q72" s="279" t="s">
        <v>260</v>
      </c>
      <c r="R72" s="278">
        <v>690936.0222039999</v>
      </c>
      <c r="S72" s="275">
        <f t="shared" si="8"/>
        <v>6660</v>
      </c>
      <c r="AW72" s="276"/>
    </row>
    <row r="73" spans="1:49" s="275" customFormat="1" ht="48" customHeight="1">
      <c r="A73" s="20">
        <v>68</v>
      </c>
      <c r="B73" s="47" t="s">
        <v>440</v>
      </c>
      <c r="C73" s="23" t="s">
        <v>110</v>
      </c>
      <c r="D73" s="23" t="s">
        <v>372</v>
      </c>
      <c r="E73" s="41">
        <v>120.35</v>
      </c>
      <c r="F73" s="173">
        <v>100.73</v>
      </c>
      <c r="G73" s="173">
        <v>5350</v>
      </c>
      <c r="H73" s="173">
        <f t="shared" si="6"/>
        <v>64.39</v>
      </c>
      <c r="I73" s="205">
        <v>32.13</v>
      </c>
      <c r="J73" s="205">
        <f t="shared" si="7"/>
        <v>32.26</v>
      </c>
      <c r="K73" s="48">
        <v>5330</v>
      </c>
      <c r="L73" s="48">
        <v>3090</v>
      </c>
      <c r="M73" s="48">
        <f t="shared" si="5"/>
        <v>37.19</v>
      </c>
      <c r="N73" s="20"/>
      <c r="O73" s="277" t="s">
        <v>538</v>
      </c>
      <c r="P73" s="279" t="s">
        <v>539</v>
      </c>
      <c r="Q73" s="279" t="s">
        <v>260</v>
      </c>
      <c r="R73" s="278">
        <v>690936.0222039999</v>
      </c>
      <c r="S73" s="275">
        <f t="shared" si="8"/>
        <v>6660</v>
      </c>
      <c r="AW73" s="276"/>
    </row>
    <row r="74" spans="1:49" s="275" customFormat="1" ht="48" customHeight="1">
      <c r="A74" s="20">
        <v>69</v>
      </c>
      <c r="B74" s="47" t="s">
        <v>441</v>
      </c>
      <c r="C74" s="23" t="s">
        <v>110</v>
      </c>
      <c r="D74" s="23" t="s">
        <v>372</v>
      </c>
      <c r="E74" s="41">
        <v>95.48</v>
      </c>
      <c r="F74" s="173">
        <v>79.92</v>
      </c>
      <c r="G74" s="173">
        <v>5710</v>
      </c>
      <c r="H74" s="173">
        <f t="shared" si="6"/>
        <v>54.52</v>
      </c>
      <c r="I74" s="205">
        <v>25.49</v>
      </c>
      <c r="J74" s="205">
        <f t="shared" si="7"/>
        <v>29.030000000000005</v>
      </c>
      <c r="K74" s="48">
        <v>5600</v>
      </c>
      <c r="L74" s="48">
        <v>3260</v>
      </c>
      <c r="M74" s="48">
        <f t="shared" si="5"/>
        <v>31.13</v>
      </c>
      <c r="N74" s="20"/>
      <c r="O74" s="277" t="s">
        <v>538</v>
      </c>
      <c r="P74" s="279" t="s">
        <v>539</v>
      </c>
      <c r="Q74" s="279" t="s">
        <v>260</v>
      </c>
      <c r="R74" s="278">
        <v>548155.9734112</v>
      </c>
      <c r="S74" s="275">
        <f t="shared" si="8"/>
        <v>7000</v>
      </c>
      <c r="AW74" s="276"/>
    </row>
    <row r="75" spans="1:49" s="275" customFormat="1" ht="48" customHeight="1">
      <c r="A75" s="20">
        <v>70</v>
      </c>
      <c r="B75" s="47" t="s">
        <v>442</v>
      </c>
      <c r="C75" s="23" t="s">
        <v>110</v>
      </c>
      <c r="D75" s="23" t="s">
        <v>372</v>
      </c>
      <c r="E75" s="41">
        <v>126.89</v>
      </c>
      <c r="F75" s="173">
        <v>106.21</v>
      </c>
      <c r="G75" s="173">
        <v>5960</v>
      </c>
      <c r="H75" s="173">
        <f t="shared" si="6"/>
        <v>75.63</v>
      </c>
      <c r="I75" s="205">
        <v>33.88</v>
      </c>
      <c r="J75" s="205">
        <f t="shared" si="7"/>
        <v>41.74999999999999</v>
      </c>
      <c r="K75" s="48">
        <v>6030</v>
      </c>
      <c r="L75" s="48">
        <v>3540</v>
      </c>
      <c r="M75" s="48">
        <f t="shared" si="5"/>
        <v>44.92</v>
      </c>
      <c r="N75" s="20"/>
      <c r="O75" s="277" t="s">
        <v>538</v>
      </c>
      <c r="P75" s="279" t="s">
        <v>539</v>
      </c>
      <c r="Q75" s="279" t="s">
        <v>260</v>
      </c>
      <c r="R75" s="278">
        <v>728482.5247816</v>
      </c>
      <c r="S75" s="275">
        <f t="shared" si="8"/>
        <v>7540</v>
      </c>
      <c r="AW75" s="276"/>
    </row>
    <row r="76" spans="1:49" s="275" customFormat="1" ht="48" customHeight="1">
      <c r="A76" s="20">
        <v>71</v>
      </c>
      <c r="B76" s="47" t="s">
        <v>443</v>
      </c>
      <c r="C76" s="23" t="s">
        <v>110</v>
      </c>
      <c r="D76" s="23" t="s">
        <v>372</v>
      </c>
      <c r="E76" s="41">
        <v>122.88</v>
      </c>
      <c r="F76" s="173">
        <v>102.85</v>
      </c>
      <c r="G76" s="173">
        <v>5350</v>
      </c>
      <c r="H76" s="173">
        <f t="shared" si="6"/>
        <v>65.74</v>
      </c>
      <c r="I76" s="205">
        <v>32.81</v>
      </c>
      <c r="J76" s="205">
        <f t="shared" si="7"/>
        <v>32.92999999999999</v>
      </c>
      <c r="K76" s="48">
        <v>5330</v>
      </c>
      <c r="L76" s="48">
        <v>3090</v>
      </c>
      <c r="M76" s="48">
        <f t="shared" si="5"/>
        <v>37.97</v>
      </c>
      <c r="N76" s="20"/>
      <c r="O76" s="277" t="s">
        <v>538</v>
      </c>
      <c r="P76" s="279" t="s">
        <v>539</v>
      </c>
      <c r="Q76" s="279" t="s">
        <v>260</v>
      </c>
      <c r="R76" s="278">
        <v>705460.8924671999</v>
      </c>
      <c r="S76" s="275">
        <f t="shared" si="8"/>
        <v>6660</v>
      </c>
      <c r="AW76" s="276"/>
    </row>
    <row r="77" spans="1:49" s="275" customFormat="1" ht="48" customHeight="1">
      <c r="A77" s="20">
        <v>72</v>
      </c>
      <c r="B77" s="47" t="s">
        <v>444</v>
      </c>
      <c r="C77" s="23" t="s">
        <v>110</v>
      </c>
      <c r="D77" s="23" t="s">
        <v>372</v>
      </c>
      <c r="E77" s="41">
        <v>122.88</v>
      </c>
      <c r="F77" s="173">
        <v>102.85</v>
      </c>
      <c r="G77" s="173">
        <v>5350</v>
      </c>
      <c r="H77" s="173">
        <f t="shared" si="6"/>
        <v>65.74</v>
      </c>
      <c r="I77" s="205">
        <v>32.81</v>
      </c>
      <c r="J77" s="205">
        <f t="shared" si="7"/>
        <v>32.92999999999999</v>
      </c>
      <c r="K77" s="48">
        <v>5330</v>
      </c>
      <c r="L77" s="48">
        <v>3090</v>
      </c>
      <c r="M77" s="48">
        <f t="shared" si="5"/>
        <v>37.97</v>
      </c>
      <c r="N77" s="20"/>
      <c r="O77" s="277" t="s">
        <v>538</v>
      </c>
      <c r="P77" s="279" t="s">
        <v>539</v>
      </c>
      <c r="Q77" s="279" t="s">
        <v>260</v>
      </c>
      <c r="R77" s="278">
        <v>705460.8924671999</v>
      </c>
      <c r="S77" s="275">
        <f t="shared" si="8"/>
        <v>6660</v>
      </c>
      <c r="AW77" s="276"/>
    </row>
    <row r="78" spans="1:49" s="275" customFormat="1" ht="48" customHeight="1">
      <c r="A78" s="20">
        <v>73</v>
      </c>
      <c r="B78" s="47" t="s">
        <v>445</v>
      </c>
      <c r="C78" s="23" t="s">
        <v>110</v>
      </c>
      <c r="D78" s="23" t="s">
        <v>372</v>
      </c>
      <c r="E78" s="41">
        <v>120.35</v>
      </c>
      <c r="F78" s="173">
        <v>100.73</v>
      </c>
      <c r="G78" s="173">
        <v>5350</v>
      </c>
      <c r="H78" s="173">
        <f t="shared" si="6"/>
        <v>64.39</v>
      </c>
      <c r="I78" s="205">
        <v>32.13</v>
      </c>
      <c r="J78" s="205">
        <f t="shared" si="7"/>
        <v>32.26</v>
      </c>
      <c r="K78" s="48">
        <v>5330</v>
      </c>
      <c r="L78" s="48">
        <v>3090</v>
      </c>
      <c r="M78" s="48">
        <f t="shared" si="5"/>
        <v>37.19</v>
      </c>
      <c r="N78" s="20"/>
      <c r="O78" s="277" t="s">
        <v>538</v>
      </c>
      <c r="P78" s="279" t="s">
        <v>539</v>
      </c>
      <c r="Q78" s="279" t="s">
        <v>260</v>
      </c>
      <c r="R78" s="278">
        <v>690936.0222039999</v>
      </c>
      <c r="S78" s="275">
        <f t="shared" si="8"/>
        <v>6660</v>
      </c>
      <c r="AW78" s="276"/>
    </row>
    <row r="79" spans="1:49" s="275" customFormat="1" ht="48" customHeight="1">
      <c r="A79" s="20">
        <v>74</v>
      </c>
      <c r="B79" s="47" t="s">
        <v>446</v>
      </c>
      <c r="C79" s="23" t="s">
        <v>110</v>
      </c>
      <c r="D79" s="23" t="s">
        <v>372</v>
      </c>
      <c r="E79" s="41">
        <v>111.08</v>
      </c>
      <c r="F79" s="173">
        <v>92.97</v>
      </c>
      <c r="G79" s="173">
        <v>5350</v>
      </c>
      <c r="H79" s="173">
        <f t="shared" si="6"/>
        <v>59.43</v>
      </c>
      <c r="I79" s="205">
        <v>29.66</v>
      </c>
      <c r="J79" s="205">
        <f t="shared" si="7"/>
        <v>29.77</v>
      </c>
      <c r="K79" s="48">
        <v>5330</v>
      </c>
      <c r="L79" s="48">
        <v>3090</v>
      </c>
      <c r="M79" s="48">
        <f t="shared" si="5"/>
        <v>34.32</v>
      </c>
      <c r="N79" s="20"/>
      <c r="O79" s="277" t="s">
        <v>538</v>
      </c>
      <c r="P79" s="279" t="s">
        <v>539</v>
      </c>
      <c r="Q79" s="279" t="s">
        <v>260</v>
      </c>
      <c r="R79" s="278">
        <v>637716.4382752</v>
      </c>
      <c r="S79" s="275">
        <f t="shared" si="8"/>
        <v>6660</v>
      </c>
      <c r="AW79" s="276"/>
    </row>
    <row r="80" spans="1:49" s="275" customFormat="1" ht="48" customHeight="1">
      <c r="A80" s="20">
        <v>75</v>
      </c>
      <c r="B80" s="47" t="s">
        <v>447</v>
      </c>
      <c r="C80" s="23" t="s">
        <v>110</v>
      </c>
      <c r="D80" s="23" t="s">
        <v>372</v>
      </c>
      <c r="E80" s="41">
        <v>111.08</v>
      </c>
      <c r="F80" s="173">
        <v>92.97</v>
      </c>
      <c r="G80" s="173">
        <v>5350</v>
      </c>
      <c r="H80" s="173">
        <f t="shared" si="6"/>
        <v>59.43</v>
      </c>
      <c r="I80" s="205">
        <v>29.66</v>
      </c>
      <c r="J80" s="205">
        <f t="shared" si="7"/>
        <v>29.77</v>
      </c>
      <c r="K80" s="48">
        <v>5330</v>
      </c>
      <c r="L80" s="48">
        <v>3090</v>
      </c>
      <c r="M80" s="48">
        <f t="shared" si="5"/>
        <v>34.32</v>
      </c>
      <c r="N80" s="20"/>
      <c r="O80" s="277" t="s">
        <v>538</v>
      </c>
      <c r="P80" s="279" t="s">
        <v>539</v>
      </c>
      <c r="Q80" s="279" t="s">
        <v>260</v>
      </c>
      <c r="R80" s="278">
        <v>637716.4382752</v>
      </c>
      <c r="S80" s="275">
        <f t="shared" si="8"/>
        <v>6660</v>
      </c>
      <c r="AW80" s="276"/>
    </row>
    <row r="81" spans="1:49" s="275" customFormat="1" ht="48" customHeight="1">
      <c r="A81" s="20">
        <v>76</v>
      </c>
      <c r="B81" s="47" t="s">
        <v>448</v>
      </c>
      <c r="C81" s="23" t="s">
        <v>110</v>
      </c>
      <c r="D81" s="23" t="s">
        <v>372</v>
      </c>
      <c r="E81" s="41">
        <v>95.48</v>
      </c>
      <c r="F81" s="173">
        <v>79.92</v>
      </c>
      <c r="G81" s="173">
        <v>5350</v>
      </c>
      <c r="H81" s="173">
        <f t="shared" si="6"/>
        <v>51.08</v>
      </c>
      <c r="I81" s="205">
        <v>25.49</v>
      </c>
      <c r="J81" s="205">
        <f t="shared" si="7"/>
        <v>25.59</v>
      </c>
      <c r="K81" s="48">
        <v>5330</v>
      </c>
      <c r="L81" s="48">
        <v>3090</v>
      </c>
      <c r="M81" s="48">
        <f t="shared" si="5"/>
        <v>29.5</v>
      </c>
      <c r="N81" s="20"/>
      <c r="O81" s="277" t="s">
        <v>538</v>
      </c>
      <c r="P81" s="279" t="s">
        <v>539</v>
      </c>
      <c r="Q81" s="279" t="s">
        <v>260</v>
      </c>
      <c r="R81" s="278">
        <v>548155.9734112</v>
      </c>
      <c r="S81" s="275">
        <f t="shared" si="8"/>
        <v>6660</v>
      </c>
      <c r="AW81" s="276"/>
    </row>
    <row r="82" spans="1:49" s="275" customFormat="1" ht="48" customHeight="1">
      <c r="A82" s="20">
        <v>77</v>
      </c>
      <c r="B82" s="47" t="s">
        <v>449</v>
      </c>
      <c r="C82" s="23" t="s">
        <v>110</v>
      </c>
      <c r="D82" s="23" t="s">
        <v>372</v>
      </c>
      <c r="E82" s="41">
        <v>95.48</v>
      </c>
      <c r="F82" s="173">
        <v>79.92</v>
      </c>
      <c r="G82" s="173">
        <v>5710</v>
      </c>
      <c r="H82" s="173">
        <f t="shared" si="6"/>
        <v>54.52</v>
      </c>
      <c r="I82" s="205">
        <v>25.49</v>
      </c>
      <c r="J82" s="205">
        <f t="shared" si="7"/>
        <v>29.030000000000005</v>
      </c>
      <c r="K82" s="48">
        <v>5600</v>
      </c>
      <c r="L82" s="48">
        <v>3260</v>
      </c>
      <c r="M82" s="48">
        <f t="shared" si="5"/>
        <v>31.13</v>
      </c>
      <c r="N82" s="20"/>
      <c r="O82" s="277" t="s">
        <v>538</v>
      </c>
      <c r="P82" s="279" t="s">
        <v>539</v>
      </c>
      <c r="Q82" s="279" t="s">
        <v>260</v>
      </c>
      <c r="R82" s="278">
        <v>548155.9734112</v>
      </c>
      <c r="S82" s="275">
        <f t="shared" si="8"/>
        <v>7000</v>
      </c>
      <c r="AW82" s="276"/>
    </row>
    <row r="83" spans="1:49" s="39" customFormat="1" ht="36.75" customHeight="1">
      <c r="A83" s="20">
        <v>78</v>
      </c>
      <c r="B83" s="47" t="s">
        <v>450</v>
      </c>
      <c r="C83" s="23" t="s">
        <v>110</v>
      </c>
      <c r="D83" s="23" t="s">
        <v>372</v>
      </c>
      <c r="E83" s="41">
        <v>126.89</v>
      </c>
      <c r="F83" s="173">
        <v>106.21</v>
      </c>
      <c r="G83" s="173">
        <v>8370</v>
      </c>
      <c r="H83" s="173">
        <f t="shared" si="6"/>
        <v>106.21</v>
      </c>
      <c r="I83" s="205">
        <v>65.6</v>
      </c>
      <c r="J83" s="205">
        <f t="shared" si="7"/>
        <v>40.61</v>
      </c>
      <c r="K83" s="48">
        <v>9030</v>
      </c>
      <c r="L83" s="48">
        <v>5100</v>
      </c>
      <c r="M83" s="48">
        <f t="shared" si="5"/>
        <v>64.71</v>
      </c>
      <c r="N83" s="20" t="s">
        <v>390</v>
      </c>
      <c r="O83" s="277" t="s">
        <v>896</v>
      </c>
      <c r="P83" s="279" t="s">
        <v>897</v>
      </c>
      <c r="Q83" s="279" t="s">
        <v>260</v>
      </c>
      <c r="R83" s="278">
        <v>727059.1603157</v>
      </c>
      <c r="S83" s="275">
        <f t="shared" si="8"/>
        <v>11290</v>
      </c>
      <c r="AW83" s="38"/>
    </row>
    <row r="84" spans="1:19" ht="36.75" customHeight="1">
      <c r="A84" s="20">
        <v>79</v>
      </c>
      <c r="B84" s="47" t="s">
        <v>451</v>
      </c>
      <c r="C84" s="23" t="s">
        <v>110</v>
      </c>
      <c r="D84" s="23" t="s">
        <v>372</v>
      </c>
      <c r="E84" s="41">
        <v>111.08</v>
      </c>
      <c r="F84" s="173">
        <v>92.97</v>
      </c>
      <c r="G84" s="173">
        <v>5350</v>
      </c>
      <c r="H84" s="173">
        <f t="shared" si="6"/>
        <v>59.43</v>
      </c>
      <c r="I84" s="205">
        <v>29.66</v>
      </c>
      <c r="J84" s="205">
        <f t="shared" si="7"/>
        <v>29.77</v>
      </c>
      <c r="K84" s="48">
        <v>5330</v>
      </c>
      <c r="L84" s="48">
        <v>3090</v>
      </c>
      <c r="M84" s="48">
        <f t="shared" si="5"/>
        <v>34.32</v>
      </c>
      <c r="N84" s="20"/>
      <c r="O84" s="277" t="s">
        <v>896</v>
      </c>
      <c r="P84" s="279" t="s">
        <v>897</v>
      </c>
      <c r="Q84" s="279" t="s">
        <v>260</v>
      </c>
      <c r="R84" s="278">
        <v>636470.4194804</v>
      </c>
      <c r="S84" s="275">
        <f t="shared" si="8"/>
        <v>6660</v>
      </c>
    </row>
    <row r="85" spans="1:19" ht="36.75" customHeight="1">
      <c r="A85" s="20">
        <v>80</v>
      </c>
      <c r="B85" s="47" t="s">
        <v>452</v>
      </c>
      <c r="C85" s="23" t="s">
        <v>110</v>
      </c>
      <c r="D85" s="23" t="s">
        <v>372</v>
      </c>
      <c r="E85" s="41">
        <v>111.08</v>
      </c>
      <c r="F85" s="173">
        <v>92.97</v>
      </c>
      <c r="G85" s="173">
        <v>5350</v>
      </c>
      <c r="H85" s="173">
        <f t="shared" si="6"/>
        <v>59.43</v>
      </c>
      <c r="I85" s="205">
        <v>29.66</v>
      </c>
      <c r="J85" s="205">
        <f t="shared" si="7"/>
        <v>29.77</v>
      </c>
      <c r="K85" s="48">
        <v>5330</v>
      </c>
      <c r="L85" s="48">
        <v>3090</v>
      </c>
      <c r="M85" s="48">
        <f t="shared" si="5"/>
        <v>34.32</v>
      </c>
      <c r="N85" s="20"/>
      <c r="O85" s="277" t="s">
        <v>896</v>
      </c>
      <c r="P85" s="279" t="s">
        <v>897</v>
      </c>
      <c r="Q85" s="279" t="s">
        <v>260</v>
      </c>
      <c r="R85" s="278">
        <v>636470.4194804</v>
      </c>
      <c r="S85" s="275">
        <f t="shared" si="8"/>
        <v>6660</v>
      </c>
    </row>
    <row r="86" spans="1:18" ht="18.75" customHeight="1">
      <c r="A86" s="433" t="s">
        <v>895</v>
      </c>
      <c r="B86" s="433"/>
      <c r="C86" s="433"/>
      <c r="D86" s="36"/>
      <c r="E86" s="174">
        <f>SUM(E6:E85)</f>
        <v>9342.409999999998</v>
      </c>
      <c r="F86" s="175">
        <f>SUM(F6:F85)</f>
        <v>7899.670000000002</v>
      </c>
      <c r="G86" s="175"/>
      <c r="H86" s="175">
        <f>SUM(H6:H85)</f>
        <v>5045.100000000001</v>
      </c>
      <c r="I86" s="176">
        <f>SUM(I6:I85)</f>
        <v>2419.4899999999984</v>
      </c>
      <c r="J86" s="176">
        <f>SUM(J6:J85)</f>
        <v>2625.6100000000006</v>
      </c>
      <c r="K86" s="176">
        <f>SUM(K6:K85)</f>
        <v>431540</v>
      </c>
      <c r="L86" s="176"/>
      <c r="M86" s="176">
        <f>SUM(M6:M85)</f>
        <v>2929.91</v>
      </c>
      <c r="N86" s="282"/>
      <c r="O86" s="283"/>
      <c r="P86" s="283"/>
      <c r="Q86" s="283"/>
      <c r="R86" s="176">
        <f>SUM(R6:R85)</f>
        <v>29850381.383573797</v>
      </c>
    </row>
    <row r="87" spans="1:14" ht="7.5" customHeight="1">
      <c r="A87" s="177"/>
      <c r="B87" s="177"/>
      <c r="C87" s="177"/>
      <c r="D87" s="177"/>
      <c r="E87" s="178"/>
      <c r="F87" s="179"/>
      <c r="G87" s="179"/>
      <c r="H87" s="179"/>
      <c r="I87" s="179"/>
      <c r="J87" s="179"/>
      <c r="K87" s="180"/>
      <c r="L87" s="180"/>
      <c r="M87" s="180"/>
      <c r="N87" s="180"/>
    </row>
    <row r="88" ht="13.5">
      <c r="Q88" s="297" t="str">
        <f>'汇总表'!G19</f>
        <v>重庆普华房地产土地资产评估有限公司</v>
      </c>
    </row>
    <row r="89" ht="13.5">
      <c r="Q89" s="297" t="str">
        <f>'汇总表'!G20</f>
        <v>二〇一九年五月三十日</v>
      </c>
    </row>
  </sheetData>
  <sheetProtection/>
  <mergeCells count="13">
    <mergeCell ref="I4:I5"/>
    <mergeCell ref="J4:J5"/>
    <mergeCell ref="D4:D5"/>
    <mergeCell ref="E4:E5"/>
    <mergeCell ref="A86:C86"/>
    <mergeCell ref="F4:F5"/>
    <mergeCell ref="O4:R4"/>
    <mergeCell ref="A1:R1"/>
    <mergeCell ref="L4:M4"/>
    <mergeCell ref="A4:A5"/>
    <mergeCell ref="B4:B5"/>
    <mergeCell ref="C4:C5"/>
    <mergeCell ref="G4:H4"/>
  </mergeCells>
  <printOptions horizontalCentered="1"/>
  <pageMargins left="0.2755905511811024" right="0.2362204724409449" top="0.7086614173228347" bottom="0.7086614173228347" header="0.5118110236220472" footer="0.5118110236220472"/>
  <pageSetup fitToHeight="0" fitToWidth="1" horizontalDpi="600" verticalDpi="600" orientation="landscape" paperSize="9" scale="78" r:id="rId1"/>
  <headerFooter alignWithMargins="0">
    <oddFooter>&amp;C第&amp;P页，共&amp;N页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60" zoomScalePageLayoutView="0" workbookViewId="0" topLeftCell="A4">
      <selection activeCell="E6" sqref="E6:E14"/>
    </sheetView>
  </sheetViews>
  <sheetFormatPr defaultColWidth="9.00390625" defaultRowHeight="14.25"/>
  <cols>
    <col min="1" max="1" width="9.00390625" style="16" customWidth="1"/>
    <col min="2" max="2" width="16.75390625" style="16" customWidth="1"/>
    <col min="3" max="3" width="15.625" style="55" customWidth="1"/>
    <col min="4" max="5" width="15.625" style="16" customWidth="1"/>
    <col min="6" max="6" width="13.875" style="16" hidden="1" customWidth="1"/>
    <col min="7" max="7" width="12.625" style="38" hidden="1" customWidth="1"/>
    <col min="8" max="8" width="28.25390625" style="16" customWidth="1"/>
    <col min="9" max="16384" width="9.00390625" style="16" customWidth="1"/>
  </cols>
  <sheetData>
    <row r="1" spans="1:8" s="373" customFormat="1" ht="27" customHeight="1">
      <c r="A1" s="436" t="s">
        <v>846</v>
      </c>
      <c r="B1" s="436"/>
      <c r="C1" s="436"/>
      <c r="D1" s="436"/>
      <c r="E1" s="436"/>
      <c r="F1" s="436"/>
      <c r="G1" s="436"/>
      <c r="H1" s="436"/>
    </row>
    <row r="2" spans="1:8" s="51" customFormat="1" ht="14.25" customHeight="1">
      <c r="A2" s="295"/>
      <c r="B2" s="295"/>
      <c r="C2" s="295"/>
      <c r="D2" s="295"/>
      <c r="E2" s="295"/>
      <c r="F2" s="295"/>
      <c r="G2" s="295"/>
      <c r="H2" s="295"/>
    </row>
    <row r="3" spans="1:8" s="353" customFormat="1" ht="19.5" customHeight="1">
      <c r="A3" s="371" t="str">
        <f>'汇总表'!A3</f>
        <v>估价委托人：重庆巴月庄实业有限公司破产管理人</v>
      </c>
      <c r="B3" s="371"/>
      <c r="C3" s="371"/>
      <c r="D3" s="371"/>
      <c r="E3" s="372" t="str">
        <f>'汇总表'!E3</f>
        <v>价值时点：2019年4月1日</v>
      </c>
      <c r="F3" s="371"/>
      <c r="G3" s="371"/>
      <c r="H3" s="372" t="str">
        <f>'汇总表'!G3</f>
        <v>币种：人民币</v>
      </c>
    </row>
    <row r="4" spans="1:8" s="51" customFormat="1" ht="15.75" customHeight="1">
      <c r="A4" s="437" t="s">
        <v>0</v>
      </c>
      <c r="B4" s="437" t="s">
        <v>540</v>
      </c>
      <c r="C4" s="438" t="s">
        <v>551</v>
      </c>
      <c r="D4" s="381" t="s">
        <v>949</v>
      </c>
      <c r="E4" s="437"/>
      <c r="F4" s="388" t="s">
        <v>939</v>
      </c>
      <c r="G4" s="422"/>
      <c r="H4" s="437" t="s">
        <v>103</v>
      </c>
    </row>
    <row r="5" spans="1:8" s="51" customFormat="1" ht="26.25" customHeight="1">
      <c r="A5" s="437"/>
      <c r="B5" s="437"/>
      <c r="C5" s="439"/>
      <c r="D5" s="311" t="s">
        <v>993</v>
      </c>
      <c r="E5" s="311" t="s">
        <v>994</v>
      </c>
      <c r="F5" s="17" t="s">
        <v>104</v>
      </c>
      <c r="G5" s="63" t="s">
        <v>105</v>
      </c>
      <c r="H5" s="437"/>
    </row>
    <row r="6" spans="1:8" ht="25.5" customHeight="1">
      <c r="A6" s="53">
        <v>1</v>
      </c>
      <c r="B6" s="18" t="s">
        <v>548</v>
      </c>
      <c r="C6" s="54">
        <v>2679.64</v>
      </c>
      <c r="D6" s="288">
        <v>2610</v>
      </c>
      <c r="E6" s="54">
        <f>ROUND(D6*C6/10000,2)</f>
        <v>699.39</v>
      </c>
      <c r="F6" s="54">
        <v>1790</v>
      </c>
      <c r="G6" s="40">
        <f>ROUND(F6*C6/10000,2)</f>
        <v>479.66</v>
      </c>
      <c r="H6" s="7" t="s">
        <v>955</v>
      </c>
    </row>
    <row r="7" spans="1:8" ht="25.5" customHeight="1">
      <c r="A7" s="53">
        <v>2</v>
      </c>
      <c r="B7" s="18" t="s">
        <v>541</v>
      </c>
      <c r="C7" s="54">
        <v>2308.23</v>
      </c>
      <c r="D7" s="288">
        <v>2280</v>
      </c>
      <c r="E7" s="54">
        <f aca="true" t="shared" si="0" ref="E7:E14">ROUND(D7*C7/10000,2)</f>
        <v>526.28</v>
      </c>
      <c r="F7" s="54">
        <v>1560</v>
      </c>
      <c r="G7" s="40">
        <f aca="true" t="shared" si="1" ref="G7:G14">ROUND(F7*C7/10000,2)</f>
        <v>360.08</v>
      </c>
      <c r="H7" s="7" t="s">
        <v>956</v>
      </c>
    </row>
    <row r="8" spans="1:8" ht="25.5" customHeight="1">
      <c r="A8" s="53">
        <v>3</v>
      </c>
      <c r="B8" s="18" t="s">
        <v>542</v>
      </c>
      <c r="C8" s="54">
        <v>2308.23</v>
      </c>
      <c r="D8" s="288">
        <v>2280</v>
      </c>
      <c r="E8" s="54">
        <f t="shared" si="0"/>
        <v>526.28</v>
      </c>
      <c r="F8" s="54">
        <v>1560</v>
      </c>
      <c r="G8" s="40">
        <f t="shared" si="1"/>
        <v>360.08</v>
      </c>
      <c r="H8" s="7" t="s">
        <v>955</v>
      </c>
    </row>
    <row r="9" spans="1:8" ht="25.5" customHeight="1">
      <c r="A9" s="53">
        <v>4</v>
      </c>
      <c r="B9" s="18" t="s">
        <v>549</v>
      </c>
      <c r="C9" s="54">
        <v>2308.23</v>
      </c>
      <c r="D9" s="288">
        <v>1210</v>
      </c>
      <c r="E9" s="54">
        <f t="shared" si="0"/>
        <v>279.3</v>
      </c>
      <c r="F9" s="54">
        <v>830</v>
      </c>
      <c r="G9" s="40">
        <f t="shared" si="1"/>
        <v>191.58</v>
      </c>
      <c r="H9" s="18" t="s">
        <v>579</v>
      </c>
    </row>
    <row r="10" spans="1:8" ht="25.5" customHeight="1">
      <c r="A10" s="53">
        <v>5</v>
      </c>
      <c r="B10" s="18" t="s">
        <v>550</v>
      </c>
      <c r="C10" s="54">
        <v>2679.64</v>
      </c>
      <c r="D10" s="288">
        <v>1210</v>
      </c>
      <c r="E10" s="54">
        <f t="shared" si="0"/>
        <v>324.24</v>
      </c>
      <c r="F10" s="54">
        <v>830</v>
      </c>
      <c r="G10" s="40">
        <f t="shared" si="1"/>
        <v>222.41</v>
      </c>
      <c r="H10" s="18" t="s">
        <v>579</v>
      </c>
    </row>
    <row r="11" spans="1:8" ht="25.5" customHeight="1">
      <c r="A11" s="53">
        <v>6</v>
      </c>
      <c r="B11" s="18" t="s">
        <v>543</v>
      </c>
      <c r="C11" s="54">
        <v>974.59</v>
      </c>
      <c r="D11" s="288">
        <v>3780</v>
      </c>
      <c r="E11" s="54">
        <f t="shared" si="0"/>
        <v>368.4</v>
      </c>
      <c r="F11" s="54">
        <v>2590</v>
      </c>
      <c r="G11" s="40">
        <f t="shared" si="1"/>
        <v>252.42</v>
      </c>
      <c r="H11" s="18" t="s">
        <v>546</v>
      </c>
    </row>
    <row r="12" spans="1:8" ht="25.5" customHeight="1">
      <c r="A12" s="53">
        <v>7</v>
      </c>
      <c r="B12" s="18" t="s">
        <v>544</v>
      </c>
      <c r="C12" s="54">
        <v>2100.12</v>
      </c>
      <c r="D12" s="288">
        <v>1740</v>
      </c>
      <c r="E12" s="54">
        <f t="shared" si="0"/>
        <v>365.42</v>
      </c>
      <c r="F12" s="54">
        <v>1190</v>
      </c>
      <c r="G12" s="40">
        <f t="shared" si="1"/>
        <v>249.91</v>
      </c>
      <c r="H12" s="18" t="s">
        <v>547</v>
      </c>
    </row>
    <row r="13" spans="1:8" ht="25.5" customHeight="1">
      <c r="A13" s="53">
        <v>8</v>
      </c>
      <c r="B13" s="18" t="s">
        <v>545</v>
      </c>
      <c r="C13" s="54">
        <v>3205.42</v>
      </c>
      <c r="D13" s="288">
        <v>1340</v>
      </c>
      <c r="E13" s="54">
        <f t="shared" si="0"/>
        <v>429.53</v>
      </c>
      <c r="F13" s="54">
        <v>920</v>
      </c>
      <c r="G13" s="40">
        <f t="shared" si="1"/>
        <v>294.9</v>
      </c>
      <c r="H13" s="18" t="s">
        <v>580</v>
      </c>
    </row>
    <row r="14" spans="1:8" ht="25.5" customHeight="1">
      <c r="A14" s="53">
        <v>9</v>
      </c>
      <c r="B14" s="7" t="s">
        <v>552</v>
      </c>
      <c r="C14" s="12">
        <v>26636.5</v>
      </c>
      <c r="D14" s="288">
        <v>1340</v>
      </c>
      <c r="E14" s="54">
        <f t="shared" si="0"/>
        <v>3569.29</v>
      </c>
      <c r="F14" s="54">
        <v>920</v>
      </c>
      <c r="G14" s="40">
        <f t="shared" si="1"/>
        <v>2450.56</v>
      </c>
      <c r="H14" s="7" t="s">
        <v>933</v>
      </c>
    </row>
    <row r="15" spans="1:8" s="51" customFormat="1" ht="25.5" customHeight="1">
      <c r="A15" s="437" t="s">
        <v>97</v>
      </c>
      <c r="B15" s="437"/>
      <c r="C15" s="52">
        <f>SUM(C6:C14)</f>
        <v>45200.6</v>
      </c>
      <c r="D15" s="52"/>
      <c r="E15" s="52">
        <f>SUM(E6:E14)</f>
        <v>7088.13</v>
      </c>
      <c r="F15" s="52"/>
      <c r="G15" s="181">
        <f>SUM(G6:G14)</f>
        <v>4861.6</v>
      </c>
      <c r="H15" s="17"/>
    </row>
    <row r="16" ht="17.25" customHeight="1"/>
    <row r="17" ht="21" customHeight="1">
      <c r="H17" s="297" t="str">
        <f>'汇总表'!G19</f>
        <v>重庆普华房地产土地资产评估有限公司</v>
      </c>
    </row>
    <row r="18" ht="21" customHeight="1">
      <c r="H18" s="297" t="str">
        <f>'汇总表'!G20</f>
        <v>二〇一九年五月三十日</v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mergeCells count="8">
    <mergeCell ref="A1:H1"/>
    <mergeCell ref="A15:B15"/>
    <mergeCell ref="D4:E4"/>
    <mergeCell ref="F4:G4"/>
    <mergeCell ref="H4:H5"/>
    <mergeCell ref="A4:A5"/>
    <mergeCell ref="B4:B5"/>
    <mergeCell ref="C4:C5"/>
  </mergeCells>
  <printOptions horizontalCentered="1"/>
  <pageMargins left="0.5511811023622047" right="0.5511811023622047" top="0.984251968503937" bottom="0.5905511811023623" header="0.5118110236220472" footer="0.31496062992125984"/>
  <pageSetup horizontalDpi="200" verticalDpi="200" orientation="landscape" paperSize="9" r:id="rId1"/>
  <headerFooter alignWithMargins="0">
    <oddFooter>&amp;C第&amp;P页，共&amp;N页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J6" sqref="J6:J11"/>
    </sheetView>
  </sheetViews>
  <sheetFormatPr defaultColWidth="9.00390625" defaultRowHeight="14.25"/>
  <cols>
    <col min="1" max="1" width="4.50390625" style="301" customWidth="1"/>
    <col min="2" max="2" width="10.375" style="301" customWidth="1"/>
    <col min="3" max="3" width="9.50390625" style="301" customWidth="1"/>
    <col min="4" max="4" width="14.625" style="301" customWidth="1"/>
    <col min="5" max="5" width="5.50390625" style="301" customWidth="1"/>
    <col min="6" max="6" width="10.25390625" style="301" customWidth="1"/>
    <col min="7" max="7" width="13.125" style="301" customWidth="1"/>
    <col min="8" max="8" width="16.625" style="306" customWidth="1"/>
    <col min="9" max="9" width="13.625" style="60" customWidth="1"/>
    <col min="10" max="10" width="17.625" style="60" customWidth="1"/>
    <col min="11" max="11" width="13.875" style="60" hidden="1" customWidth="1"/>
    <col min="12" max="12" width="17.00390625" style="60" hidden="1" customWidth="1"/>
    <col min="13" max="13" width="13.50390625" style="307" customWidth="1"/>
    <col min="14" max="14" width="10.75390625" style="301" customWidth="1"/>
    <col min="15" max="15" width="10.125" style="301" customWidth="1"/>
    <col min="16" max="16" width="9.00390625" style="301" customWidth="1"/>
    <col min="17" max="17" width="24.25390625" style="301" hidden="1" customWidth="1"/>
    <col min="18" max="18" width="12.00390625" style="301" customWidth="1"/>
    <col min="19" max="19" width="10.875" style="301" customWidth="1"/>
    <col min="20" max="20" width="8.25390625" style="301" customWidth="1"/>
    <col min="21" max="21" width="24.25390625" style="301" hidden="1" customWidth="1"/>
    <col min="22" max="16384" width="9.00390625" style="301" customWidth="1"/>
  </cols>
  <sheetData>
    <row r="1" spans="1:21" ht="26.25" customHeight="1">
      <c r="A1" s="441" t="s">
        <v>925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1:21" ht="14.2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375" customFormat="1" ht="15.75" customHeight="1">
      <c r="A3" s="374" t="str">
        <f>'汇总表'!A3</f>
        <v>估价委托人：重庆巴月庄实业有限公司破产管理人</v>
      </c>
      <c r="B3" s="374"/>
      <c r="C3" s="374"/>
      <c r="D3" s="374"/>
      <c r="E3" s="374"/>
      <c r="F3" s="374"/>
      <c r="G3" s="374"/>
      <c r="H3" s="374"/>
      <c r="I3" s="374"/>
      <c r="J3" s="374" t="str">
        <f>'汇总表'!E3</f>
        <v>价值时点：2019年4月1日</v>
      </c>
      <c r="K3" s="374"/>
      <c r="L3" s="374"/>
      <c r="M3" s="374"/>
      <c r="N3" s="374"/>
      <c r="O3" s="374"/>
      <c r="P3" s="374"/>
      <c r="Q3" s="374"/>
      <c r="R3" s="374"/>
      <c r="S3" s="374"/>
      <c r="T3" s="376" t="str">
        <f>'汇总表'!G3</f>
        <v>币种：人民币</v>
      </c>
      <c r="U3" s="374"/>
    </row>
    <row r="4" spans="1:21" ht="22.5" customHeight="1">
      <c r="A4" s="390" t="s">
        <v>571</v>
      </c>
      <c r="B4" s="390" t="s">
        <v>572</v>
      </c>
      <c r="C4" s="390" t="s">
        <v>573</v>
      </c>
      <c r="D4" s="390" t="s">
        <v>574</v>
      </c>
      <c r="E4" s="390" t="s">
        <v>575</v>
      </c>
      <c r="F4" s="390" t="s">
        <v>581</v>
      </c>
      <c r="G4" s="390" t="s">
        <v>576</v>
      </c>
      <c r="H4" s="425" t="s">
        <v>995</v>
      </c>
      <c r="I4" s="442" t="s">
        <v>950</v>
      </c>
      <c r="J4" s="442"/>
      <c r="K4" s="389" t="s">
        <v>939</v>
      </c>
      <c r="L4" s="433"/>
      <c r="M4" s="390" t="s">
        <v>577</v>
      </c>
      <c r="N4" s="432" t="s">
        <v>910</v>
      </c>
      <c r="O4" s="432"/>
      <c r="P4" s="432"/>
      <c r="Q4" s="432"/>
      <c r="R4" s="432"/>
      <c r="S4" s="432"/>
      <c r="T4" s="432"/>
      <c r="U4" s="432"/>
    </row>
    <row r="5" spans="1:21" s="302" customFormat="1" ht="26.25" customHeight="1">
      <c r="A5" s="390"/>
      <c r="B5" s="390"/>
      <c r="C5" s="390"/>
      <c r="D5" s="390"/>
      <c r="E5" s="390"/>
      <c r="F5" s="390"/>
      <c r="G5" s="390"/>
      <c r="H5" s="425"/>
      <c r="I5" s="348" t="s">
        <v>962</v>
      </c>
      <c r="J5" s="348" t="s">
        <v>996</v>
      </c>
      <c r="K5" s="57" t="s">
        <v>104</v>
      </c>
      <c r="L5" s="57" t="s">
        <v>105</v>
      </c>
      <c r="M5" s="390"/>
      <c r="N5" s="186" t="s">
        <v>898</v>
      </c>
      <c r="O5" s="186" t="s">
        <v>250</v>
      </c>
      <c r="P5" s="186" t="s">
        <v>251</v>
      </c>
      <c r="Q5" s="186" t="s">
        <v>252</v>
      </c>
      <c r="R5" s="186" t="s">
        <v>898</v>
      </c>
      <c r="S5" s="186" t="s">
        <v>250</v>
      </c>
      <c r="T5" s="186" t="s">
        <v>251</v>
      </c>
      <c r="U5" s="186" t="s">
        <v>899</v>
      </c>
    </row>
    <row r="6" spans="1:21" ht="47.25" customHeight="1">
      <c r="A6" s="3">
        <v>1</v>
      </c>
      <c r="B6" s="2" t="s">
        <v>555</v>
      </c>
      <c r="C6" s="2" t="s">
        <v>260</v>
      </c>
      <c r="D6" s="2" t="s">
        <v>556</v>
      </c>
      <c r="E6" s="2" t="s">
        <v>557</v>
      </c>
      <c r="F6" s="2" t="s">
        <v>911</v>
      </c>
      <c r="G6" s="2" t="s">
        <v>558</v>
      </c>
      <c r="H6" s="224">
        <v>30403.2</v>
      </c>
      <c r="I6" s="308">
        <v>2250</v>
      </c>
      <c r="J6" s="58">
        <f aca="true" t="shared" si="0" ref="J6:J11">ROUND(H6*I6/10000,2)</f>
        <v>6840.72</v>
      </c>
      <c r="K6" s="58">
        <v>1580</v>
      </c>
      <c r="L6" s="58">
        <f aca="true" t="shared" si="1" ref="L6:L11">ROUND(H6*K6/10000,2)</f>
        <v>4803.71</v>
      </c>
      <c r="M6" s="203" t="s">
        <v>912</v>
      </c>
      <c r="N6" s="219"/>
      <c r="O6" s="219"/>
      <c r="P6" s="219"/>
      <c r="Q6" s="219"/>
      <c r="R6" s="219"/>
      <c r="S6" s="219"/>
      <c r="T6" s="219"/>
      <c r="U6" s="219"/>
    </row>
    <row r="7" spans="1:21" ht="57.75" customHeight="1">
      <c r="A7" s="3">
        <v>2</v>
      </c>
      <c r="B7" s="2" t="s">
        <v>559</v>
      </c>
      <c r="C7" s="2" t="s">
        <v>260</v>
      </c>
      <c r="D7" s="2" t="s">
        <v>560</v>
      </c>
      <c r="E7" s="2" t="s">
        <v>561</v>
      </c>
      <c r="F7" s="2" t="s">
        <v>911</v>
      </c>
      <c r="G7" s="2" t="s">
        <v>558</v>
      </c>
      <c r="H7" s="224">
        <f>28802</f>
        <v>28802</v>
      </c>
      <c r="I7" s="308">
        <v>2060</v>
      </c>
      <c r="J7" s="58">
        <f t="shared" si="0"/>
        <v>5933.21</v>
      </c>
      <c r="K7" s="58">
        <v>1440</v>
      </c>
      <c r="L7" s="58">
        <f t="shared" si="1"/>
        <v>4147.49</v>
      </c>
      <c r="M7" s="203" t="s">
        <v>934</v>
      </c>
      <c r="N7" s="2" t="s">
        <v>900</v>
      </c>
      <c r="O7" s="2" t="s">
        <v>901</v>
      </c>
      <c r="P7" s="2" t="s">
        <v>853</v>
      </c>
      <c r="Q7" s="198">
        <v>36300000</v>
      </c>
      <c r="R7" s="2" t="s">
        <v>902</v>
      </c>
      <c r="S7" s="2" t="s">
        <v>852</v>
      </c>
      <c r="T7" s="2" t="s">
        <v>853</v>
      </c>
      <c r="U7" s="198">
        <v>5000000</v>
      </c>
    </row>
    <row r="8" spans="1:21" ht="57.75" customHeight="1">
      <c r="A8" s="3">
        <v>3</v>
      </c>
      <c r="B8" s="2" t="s">
        <v>562</v>
      </c>
      <c r="C8" s="2" t="s">
        <v>260</v>
      </c>
      <c r="D8" s="2" t="s">
        <v>563</v>
      </c>
      <c r="E8" s="2" t="s">
        <v>561</v>
      </c>
      <c r="F8" s="2" t="s">
        <v>911</v>
      </c>
      <c r="G8" s="2" t="s">
        <v>558</v>
      </c>
      <c r="H8" s="224">
        <v>24458</v>
      </c>
      <c r="I8" s="308">
        <v>2060</v>
      </c>
      <c r="J8" s="58">
        <f t="shared" si="0"/>
        <v>5038.35</v>
      </c>
      <c r="K8" s="58">
        <v>1440</v>
      </c>
      <c r="L8" s="58">
        <f t="shared" si="1"/>
        <v>3521.95</v>
      </c>
      <c r="M8" s="203" t="s">
        <v>914</v>
      </c>
      <c r="N8" s="2" t="s">
        <v>900</v>
      </c>
      <c r="O8" s="2" t="s">
        <v>901</v>
      </c>
      <c r="P8" s="2" t="s">
        <v>853</v>
      </c>
      <c r="Q8" s="198">
        <v>29700000</v>
      </c>
      <c r="R8" s="2" t="s">
        <v>902</v>
      </c>
      <c r="S8" s="2" t="s">
        <v>903</v>
      </c>
      <c r="T8" s="2" t="s">
        <v>853</v>
      </c>
      <c r="U8" s="198">
        <v>10000000</v>
      </c>
    </row>
    <row r="9" spans="1:21" ht="57.75" customHeight="1">
      <c r="A9" s="3">
        <v>4</v>
      </c>
      <c r="B9" s="2" t="s">
        <v>564</v>
      </c>
      <c r="C9" s="2" t="s">
        <v>260</v>
      </c>
      <c r="D9" s="2" t="s">
        <v>565</v>
      </c>
      <c r="E9" s="2" t="s">
        <v>561</v>
      </c>
      <c r="F9" s="2" t="s">
        <v>911</v>
      </c>
      <c r="G9" s="2" t="s">
        <v>566</v>
      </c>
      <c r="H9" s="224">
        <v>20952</v>
      </c>
      <c r="I9" s="308">
        <v>3040</v>
      </c>
      <c r="J9" s="58">
        <f t="shared" si="0"/>
        <v>6369.41</v>
      </c>
      <c r="K9" s="58">
        <v>2130</v>
      </c>
      <c r="L9" s="58">
        <f t="shared" si="1"/>
        <v>4462.78</v>
      </c>
      <c r="M9" s="203" t="s">
        <v>915</v>
      </c>
      <c r="N9" s="2" t="s">
        <v>904</v>
      </c>
      <c r="O9" s="2" t="s">
        <v>905</v>
      </c>
      <c r="P9" s="2" t="s">
        <v>853</v>
      </c>
      <c r="Q9" s="198">
        <v>180000000</v>
      </c>
      <c r="R9" s="2" t="s">
        <v>906</v>
      </c>
      <c r="S9" s="2" t="s">
        <v>907</v>
      </c>
      <c r="T9" s="2" t="s">
        <v>853</v>
      </c>
      <c r="U9" s="198">
        <v>280000000</v>
      </c>
    </row>
    <row r="10" spans="1:21" ht="57.75" customHeight="1">
      <c r="A10" s="3">
        <v>5</v>
      </c>
      <c r="B10" s="2" t="s">
        <v>567</v>
      </c>
      <c r="C10" s="2" t="s">
        <v>260</v>
      </c>
      <c r="D10" s="2" t="s">
        <v>568</v>
      </c>
      <c r="E10" s="2" t="s">
        <v>561</v>
      </c>
      <c r="F10" s="2" t="s">
        <v>911</v>
      </c>
      <c r="G10" s="2" t="s">
        <v>566</v>
      </c>
      <c r="H10" s="13">
        <v>25355</v>
      </c>
      <c r="I10" s="308">
        <v>2780</v>
      </c>
      <c r="J10" s="58">
        <f t="shared" si="0"/>
        <v>7048.69</v>
      </c>
      <c r="K10" s="58">
        <v>1950</v>
      </c>
      <c r="L10" s="58">
        <f t="shared" si="1"/>
        <v>4944.23</v>
      </c>
      <c r="M10" s="203" t="s">
        <v>935</v>
      </c>
      <c r="N10" s="2" t="s">
        <v>908</v>
      </c>
      <c r="O10" s="2" t="s">
        <v>909</v>
      </c>
      <c r="P10" s="2" t="s">
        <v>260</v>
      </c>
      <c r="Q10" s="440">
        <v>97000000</v>
      </c>
      <c r="R10" s="219"/>
      <c r="S10" s="219"/>
      <c r="T10" s="219"/>
      <c r="U10" s="219"/>
    </row>
    <row r="11" spans="1:21" ht="57.75" customHeight="1">
      <c r="A11" s="3">
        <v>6</v>
      </c>
      <c r="B11" s="2" t="s">
        <v>569</v>
      </c>
      <c r="C11" s="2" t="s">
        <v>260</v>
      </c>
      <c r="D11" s="2" t="s">
        <v>570</v>
      </c>
      <c r="E11" s="2" t="s">
        <v>561</v>
      </c>
      <c r="F11" s="2" t="s">
        <v>911</v>
      </c>
      <c r="G11" s="2" t="s">
        <v>566</v>
      </c>
      <c r="H11" s="13">
        <v>55311</v>
      </c>
      <c r="I11" s="308">
        <v>2780</v>
      </c>
      <c r="J11" s="58">
        <f t="shared" si="0"/>
        <v>15376.46</v>
      </c>
      <c r="K11" s="58">
        <v>1950</v>
      </c>
      <c r="L11" s="58">
        <f t="shared" si="1"/>
        <v>10785.65</v>
      </c>
      <c r="M11" s="203" t="s">
        <v>913</v>
      </c>
      <c r="N11" s="2" t="s">
        <v>908</v>
      </c>
      <c r="O11" s="2" t="s">
        <v>909</v>
      </c>
      <c r="P11" s="2" t="s">
        <v>260</v>
      </c>
      <c r="Q11" s="440"/>
      <c r="R11" s="219"/>
      <c r="S11" s="219"/>
      <c r="T11" s="219"/>
      <c r="U11" s="219"/>
    </row>
    <row r="12" spans="1:21" s="194" customFormat="1" ht="21.75" customHeight="1">
      <c r="A12" s="389" t="s">
        <v>916</v>
      </c>
      <c r="B12" s="389"/>
      <c r="C12" s="389"/>
      <c r="D12" s="389"/>
      <c r="E12" s="389"/>
      <c r="F12" s="389"/>
      <c r="G12" s="389"/>
      <c r="H12" s="59">
        <f>SUM(H6:H11)</f>
        <v>185281.2</v>
      </c>
      <c r="I12" s="59"/>
      <c r="J12" s="59">
        <f>SUM(J6:J11)</f>
        <v>46606.84</v>
      </c>
      <c r="K12" s="59"/>
      <c r="L12" s="59">
        <f>SUM(L6:L11)</f>
        <v>32665.809999999998</v>
      </c>
      <c r="M12" s="309"/>
      <c r="N12" s="2"/>
      <c r="O12" s="2"/>
      <c r="P12" s="2"/>
      <c r="Q12" s="59">
        <f>SUM(Q7:Q11)</f>
        <v>343000000</v>
      </c>
      <c r="R12" s="219"/>
      <c r="S12" s="219"/>
      <c r="T12" s="219"/>
      <c r="U12" s="59">
        <f>SUM(U7:U11)</f>
        <v>295000000</v>
      </c>
    </row>
    <row r="14" spans="8:21" s="303" customFormat="1" ht="18" customHeight="1">
      <c r="H14" s="299"/>
      <c r="I14" s="299"/>
      <c r="J14" s="299"/>
      <c r="K14" s="299"/>
      <c r="L14" s="299"/>
      <c r="M14" s="304"/>
      <c r="T14" s="305" t="str">
        <f>'汇总表'!G19</f>
        <v>重庆普华房地产土地资产评估有限公司</v>
      </c>
      <c r="U14" s="305" t="str">
        <f>'汇总表'!G19</f>
        <v>重庆普华房地产土地资产评估有限公司</v>
      </c>
    </row>
    <row r="15" spans="8:21" s="303" customFormat="1" ht="24" customHeight="1">
      <c r="H15" s="299"/>
      <c r="I15" s="299"/>
      <c r="J15" s="299"/>
      <c r="K15" s="299"/>
      <c r="L15" s="299"/>
      <c r="M15" s="304"/>
      <c r="T15" s="305" t="str">
        <f>'汇总表'!G20</f>
        <v>二〇一九年五月三十日</v>
      </c>
      <c r="U15" s="305" t="str">
        <f>'汇总表'!G20</f>
        <v>二〇一九年五月三十日</v>
      </c>
    </row>
  </sheetData>
  <sheetProtection/>
  <mergeCells count="15">
    <mergeCell ref="Q10:Q11"/>
    <mergeCell ref="A1:U1"/>
    <mergeCell ref="N4:U4"/>
    <mergeCell ref="M4:M5"/>
    <mergeCell ref="H4:H5"/>
    <mergeCell ref="I4:J4"/>
    <mergeCell ref="F4:F5"/>
    <mergeCell ref="K4:L4"/>
    <mergeCell ref="A12:G12"/>
    <mergeCell ref="A4:A5"/>
    <mergeCell ref="B4:B5"/>
    <mergeCell ref="C4:C5"/>
    <mergeCell ref="D4:D5"/>
    <mergeCell ref="E4:E5"/>
    <mergeCell ref="G4:G5"/>
  </mergeCells>
  <printOptions horizontalCentered="1"/>
  <pageMargins left="0.31496062992125984" right="0.1968503937007874" top="0.5118110236220472" bottom="0.5905511811023623" header="0.5118110236220472" footer="0.31496062992125984"/>
  <pageSetup fitToHeight="0" fitToWidth="1" horizontalDpi="200" verticalDpi="200" orientation="landscape" paperSize="9" scale="70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2017-01-06T02:50:15Z</cp:lastPrinted>
  <dcterms:created xsi:type="dcterms:W3CDTF">1996-12-17T01:32:42Z</dcterms:created>
  <dcterms:modified xsi:type="dcterms:W3CDTF">2020-09-10T01:44:30Z</dcterms:modified>
  <cp:category/>
  <cp:version/>
  <cp:contentType/>
  <cp:contentStatus/>
</cp:coreProperties>
</file>