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Default Extension="vml" ContentType="application/vnd.openxmlformats-officedocument.vmlDrawing"/>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comments35.xml" ContentType="application/vnd.openxmlformats-officedocument.spreadsheetml.comments+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comments41.xml" ContentType="application/vnd.openxmlformats-officedocument.spreadsheetml.comments+xml"/>
  <Override PartName="/xl/worksheets/sheet42.xml" ContentType="application/vnd.openxmlformats-officedocument.spreadsheetml.worksheet+xml"/>
  <Override PartName="/xl/comments42.xml" ContentType="application/vnd.openxmlformats-officedocument.spreadsheetml.comments+xml"/>
  <Override PartName="/xl/worksheets/sheet43.xml" ContentType="application/vnd.openxmlformats-officedocument.spreadsheetml.worksheet+xml"/>
  <Override PartName="/xl/comments43.xml" ContentType="application/vnd.openxmlformats-officedocument.spreadsheetml.comments+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comments45.xml" ContentType="application/vnd.openxmlformats-officedocument.spreadsheetml.comments+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worksheets/sheet48.xml" ContentType="application/vnd.openxmlformats-officedocument.spreadsheetml.worksheet+xml"/>
  <Override PartName="/xl/comments48.xml" ContentType="application/vnd.openxmlformats-officedocument.spreadsheetml.comments+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comments51.xml" ContentType="application/vnd.openxmlformats-officedocument.spreadsheetml.comments+xml"/>
  <Override PartName="/xl/worksheets/sheet52.xml" ContentType="application/vnd.openxmlformats-officedocument.spreadsheetml.worksheet+xml"/>
  <Override PartName="/xl/comments52.xml" ContentType="application/vnd.openxmlformats-officedocument.spreadsheetml.comments+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36" activeTab="40"/>
  </bookViews>
  <sheets>
    <sheet name="科目索引" sheetId="1" r:id="rId1"/>
    <sheet name="评估申报表填表摘要" sheetId="2" r:id="rId2"/>
    <sheet name="结果汇总" sheetId="3" r:id="rId3"/>
    <sheet name="分类汇总(1)" sheetId="4" r:id="rId4"/>
    <sheet name="分类汇总(2)" sheetId="5" r:id="rId5"/>
    <sheet name="表3流资汇总" sheetId="6" r:id="rId6"/>
    <sheet name="表3-1货币资金" sheetId="7" r:id="rId7"/>
    <sheet name="表3-9存货汇总" sheetId="8" r:id="rId8"/>
    <sheet name="表4非流动资产汇总" sheetId="9" r:id="rId9"/>
    <sheet name="表4-6固资汇总" sheetId="10" r:id="rId10"/>
    <sheet name="表4-10无形资产汇总" sheetId="11" r:id="rId11"/>
    <sheet name="表5流负汇总" sheetId="12" r:id="rId12"/>
    <sheet name="表6长负汇总" sheetId="13" r:id="rId13"/>
    <sheet name="3-1-1现金" sheetId="14" r:id="rId14"/>
    <sheet name="3-1-2银行存款" sheetId="15" r:id="rId15"/>
    <sheet name="3-1-3其他货币" sheetId="16" r:id="rId16"/>
    <sheet name="3-2交易性金融资产" sheetId="17" r:id="rId17"/>
    <sheet name="3-3应收票据" sheetId="18" r:id="rId18"/>
    <sheet name="3-4应收帐款" sheetId="19" r:id="rId19"/>
    <sheet name="3-5预付帐款" sheetId="20" r:id="rId20"/>
    <sheet name="3-6应收利息" sheetId="21" r:id="rId21"/>
    <sheet name="3-7应收股利" sheetId="22" r:id="rId22"/>
    <sheet name="3-8其他应收款" sheetId="23" r:id="rId23"/>
    <sheet name="3-9-1原材料" sheetId="24" r:id="rId24"/>
    <sheet name="3-9-2材料采购" sheetId="25" r:id="rId25"/>
    <sheet name="3-9-3在库低值" sheetId="26" r:id="rId26"/>
    <sheet name="3-9-4包装物" sheetId="27" r:id="rId27"/>
    <sheet name="3-9-5委托加工" sheetId="28" r:id="rId28"/>
    <sheet name="3-9-6产成品" sheetId="29" r:id="rId29"/>
    <sheet name="3-9-7在产品" sheetId="30" r:id="rId30"/>
    <sheet name="3-9-8发出商品" sheetId="31" r:id="rId31"/>
    <sheet name="3-9-9在用低值" sheetId="32" r:id="rId32"/>
    <sheet name="3-9-10委托代销" sheetId="33" r:id="rId33"/>
    <sheet name="3-9-11受托代销" sheetId="34" r:id="rId34"/>
    <sheet name="3-10流资损失" sheetId="35" r:id="rId35"/>
    <sheet name="3-11一年非流动资产" sheetId="36" r:id="rId36"/>
    <sheet name="3-12其他流动资产" sheetId="37" r:id="rId37"/>
    <sheet name="4-1金融资产" sheetId="38" r:id="rId38"/>
    <sheet name="4-2到期投资" sheetId="39" r:id="rId39"/>
    <sheet name="4-3长期股权" sheetId="40" r:id="rId40"/>
    <sheet name="4-6-1-1房屋建筑物" sheetId="41" r:id="rId41"/>
    <sheet name="4-6-1-2构筑物" sheetId="42" r:id="rId42"/>
    <sheet name="4-6-1-3管道沟槽" sheetId="43" r:id="rId43"/>
    <sheet name="4-6-2-1机器设备" sheetId="44" r:id="rId44"/>
    <sheet name="4-6-2-2车辆" sheetId="45" r:id="rId45"/>
    <sheet name="4-6-2-3电子设备" sheetId="46" r:id="rId46"/>
    <sheet name="4-6-4-1工程物资-存货" sheetId="47" r:id="rId47"/>
    <sheet name="4-6-4-2工程物资-预付" sheetId="48" r:id="rId48"/>
    <sheet name="4-6-5-1在建土建" sheetId="49" r:id="rId49"/>
    <sheet name="4-6-5-2在建设备" sheetId="50" r:id="rId50"/>
    <sheet name="4-6-5-3在建-预付款" sheetId="51" r:id="rId51"/>
    <sheet name="4-6-5-4在建-其他费用" sheetId="52" r:id="rId52"/>
    <sheet name="4-6-6固定资产清理" sheetId="53" r:id="rId53"/>
    <sheet name="4-6-7固定损失" sheetId="54" r:id="rId54"/>
    <sheet name="4-10-1土地使用权" sheetId="55" r:id="rId55"/>
    <sheet name="4-10-2其他无资" sheetId="56" r:id="rId56"/>
    <sheet name="4-12长期待摊" sheetId="57" r:id="rId57"/>
    <sheet name="4-13递延资产" sheetId="58" r:id="rId58"/>
    <sheet name="4-14其他非流动资产" sheetId="59" r:id="rId59"/>
    <sheet name="生物资产" sheetId="60" r:id="rId60"/>
    <sheet name="5-1短期借款" sheetId="61" r:id="rId61"/>
    <sheet name="5-3应付票据" sheetId="62" r:id="rId62"/>
    <sheet name="5-4应付帐款" sheetId="63" r:id="rId63"/>
    <sheet name="5-5预收帐款" sheetId="64" r:id="rId64"/>
    <sheet name="5-6应付职工薪金" sheetId="65" r:id="rId65"/>
    <sheet name="5-7应交税费" sheetId="66" r:id="rId66"/>
    <sheet name="5-8应付利息" sheetId="67" r:id="rId67"/>
    <sheet name="5-9应付利润" sheetId="68" r:id="rId68"/>
    <sheet name="5-10其他应付款" sheetId="69" r:id="rId69"/>
    <sheet name="5-11一年长负" sheetId="70" r:id="rId70"/>
    <sheet name="5-12其他流负" sheetId="71" r:id="rId71"/>
    <sheet name="6-1长期借款" sheetId="72" r:id="rId72"/>
    <sheet name="6-2应付债券" sheetId="73" r:id="rId73"/>
    <sheet name="6-3长期应付款" sheetId="74" r:id="rId74"/>
    <sheet name="6-4专项应付款" sheetId="75" r:id="rId75"/>
    <sheet name="6-5预计负债" sheetId="76" r:id="rId76"/>
    <sheet name="6-6递延税款负债" sheetId="77" r:id="rId77"/>
    <sheet name="6-7其他非流负债" sheetId="78" r:id="rId78"/>
    <sheet name="Sheet1" sheetId="79" r:id="rId79"/>
    <sheet name="Sheet2" sheetId="80" r:id="rId80"/>
  </sheets>
  <externalReferences>
    <externalReference r:id="rId83"/>
    <externalReference r:id="rId84"/>
    <externalReference r:id="rId85"/>
    <externalReference r:id="rId86"/>
    <externalReference r:id="rId87"/>
  </externalReferences>
  <definedNames>
    <definedName name="_xlfn.SINGLE" hidden="1">#NAME?</definedName>
    <definedName name="d">'[1]XL4Poppy'!$C$27</definedName>
    <definedName name="gy">#REF!</definedName>
    <definedName name="gz">#REF!</definedName>
    <definedName name="p">'[1]XL4Poppy'!$C$39</definedName>
    <definedName name="pgyz511">#REF!</definedName>
    <definedName name="pgyz512">#REF!</definedName>
    <definedName name="pgyz513">#REF!</definedName>
    <definedName name="pgyz521">#REF!</definedName>
    <definedName name="pgyz522">#REF!</definedName>
    <definedName name="pgyz523">#REF!</definedName>
    <definedName name="pgz101">#REF!</definedName>
    <definedName name="pgz102">#REF!</definedName>
    <definedName name="pgz103">#REF!</definedName>
    <definedName name="pgz104">#REF!</definedName>
    <definedName name="pgz105">#REF!</definedName>
    <definedName name="pgz106">#REF!</definedName>
    <definedName name="pgz511">#REF!</definedName>
    <definedName name="pgz512">#REF!</definedName>
    <definedName name="pgz513">#REF!</definedName>
    <definedName name="pgz521">#REF!</definedName>
    <definedName name="pgz522">#REF!</definedName>
    <definedName name="pgz523">#REF!</definedName>
    <definedName name="pgz53">#REF!</definedName>
    <definedName name="pgz541">#REF!</definedName>
    <definedName name="pgz542">#REF!</definedName>
    <definedName name="pgz55">#REF!</definedName>
    <definedName name="pgz56">#REF!</definedName>
    <definedName name="pgz61">#REF!</definedName>
    <definedName name="pgz62">#REF!</definedName>
    <definedName name="pgz71">#REF!</definedName>
    <definedName name="pgz72">#REF!</definedName>
    <definedName name="pgz81">#REF!</definedName>
    <definedName name="pgz82">#REF!</definedName>
    <definedName name="pgz91">#REF!</definedName>
    <definedName name="pgz910">#REF!</definedName>
    <definedName name="pgz911">#REF!</definedName>
    <definedName name="pgz912">#REF!</definedName>
    <definedName name="pgz913">#REF!</definedName>
    <definedName name="pgz92">#REF!</definedName>
    <definedName name="pgz95">#REF!</definedName>
    <definedName name="pgz97">#REF!</definedName>
    <definedName name="pgz98">#REF!</definedName>
    <definedName name="_xlnm.Print_Area" localSheetId="13">'3-1-1现金'!$A$1:$J$21</definedName>
    <definedName name="_xlnm.Print_Area" localSheetId="14">'3-1-2银行存款'!$A$1:$K$29</definedName>
    <definedName name="_xlnm.Print_Area" localSheetId="15">'3-1-3其他货币'!$A$1:$K$24</definedName>
    <definedName name="_xlnm.Print_Area" localSheetId="18">'3-4应收帐款'!$A$1:$R$30</definedName>
    <definedName name="_xlnm.Print_Area" localSheetId="19">'3-5预付帐款'!$A$1:$S$24</definedName>
    <definedName name="_xlnm.Print_Area" localSheetId="22">'3-8其他应收款'!$A$1:$R$20</definedName>
    <definedName name="_xlnm.Print_Area" localSheetId="40">'4-6-1-1房屋建筑物'!$A$1:$S$16</definedName>
    <definedName name="_xlnm.Print_Area" localSheetId="41">'4-6-1-2构筑物'!$A$1:$U$58</definedName>
    <definedName name="_xlnm.Print_Area" localSheetId="42">'4-6-1-3管道沟槽'!$A$1:$R$35</definedName>
    <definedName name="_xlnm.Print_Area" localSheetId="43">'4-6-2-1机器设备'!$A$1:$S$17</definedName>
    <definedName name="_xlnm.Print_Area" localSheetId="44">'4-6-2-2车辆'!$A$1:$U$13</definedName>
    <definedName name="_xlnm.Print_Area" localSheetId="45">'4-6-2-3电子设备'!$A$1:$W$47</definedName>
    <definedName name="_xlnm.Print_Area" localSheetId="50">'4-6-5-3在建-预付款'!$A:$M</definedName>
    <definedName name="_xlnm.Print_Area" localSheetId="51">'4-6-5-4在建-其他费用'!$A:$J</definedName>
    <definedName name="_xlnm.Print_Area" localSheetId="68">'5-10其他应付款'!$A:$J</definedName>
    <definedName name="_xlnm.Print_Area" localSheetId="62">'5-4应付帐款'!$A:$M</definedName>
    <definedName name="_xlnm.Print_Area" localSheetId="63">'5-5预收帐款'!$A:$J</definedName>
    <definedName name="_xlnm.Print_Area" localSheetId="76">'6-6递延税款负债'!$A$1:$H$30</definedName>
    <definedName name="_xlnm.Print_Area" localSheetId="7">'表3-9存货汇总'!$A$1:$G$25</definedName>
    <definedName name="_xlnm.Print_Area" localSheetId="12">'表6长负汇总'!$A$1:$G$27</definedName>
    <definedName name="_xlnm.Print_Area" localSheetId="3">'分类汇总(1)'!$A$1:$H$49</definedName>
    <definedName name="_xlnm.Print_Area" localSheetId="4">'分类汇总(2)'!$A$1:$H$32</definedName>
    <definedName name="_xlnm.Print_Area" localSheetId="1">'评估申报表填表摘要'!$A$1:$M$28</definedName>
    <definedName name="Print_Area_MI">#REF!</definedName>
    <definedName name="_xlnm.Print_Titles" localSheetId="34">'3-10流资损失'!$1:$5</definedName>
    <definedName name="_xlnm.Print_Titles" localSheetId="13">'3-1-1现金'!$1:$5</definedName>
    <definedName name="_xlnm.Print_Titles" localSheetId="35">'3-11一年非流动资产'!$1:$5</definedName>
    <definedName name="_xlnm.Print_Titles" localSheetId="36">'3-12其他流动资产'!$1:$5</definedName>
    <definedName name="_xlnm.Print_Titles" localSheetId="14">'3-1-2银行存款'!$1:$5</definedName>
    <definedName name="_xlnm.Print_Titles" localSheetId="15">'3-1-3其他货币'!$1:$5</definedName>
    <definedName name="_xlnm.Print_Titles" localSheetId="16">'3-2交易性金融资产'!$1:$5</definedName>
    <definedName name="_xlnm.Print_Titles" localSheetId="17">'3-3应收票据'!$1:$5</definedName>
    <definedName name="_xlnm.Print_Titles" localSheetId="18">'3-4应收帐款'!$1:$6</definedName>
    <definedName name="_xlnm.Print_Titles" localSheetId="19">'3-5预付帐款'!$1:$6</definedName>
    <definedName name="_xlnm.Print_Titles" localSheetId="20">'3-6应收利息'!$1:$5</definedName>
    <definedName name="_xlnm.Print_Titles" localSheetId="21">'3-7应收股利'!$1:$5</definedName>
    <definedName name="_xlnm.Print_Titles" localSheetId="22">'3-8其他应收款'!$1:$5</definedName>
    <definedName name="_xlnm.Print_Titles" localSheetId="32">'3-9-10委托代销'!$1:$6</definedName>
    <definedName name="_xlnm.Print_Titles" localSheetId="33">'3-9-11受托代销'!$1:$6</definedName>
    <definedName name="_xlnm.Print_Titles" localSheetId="23">'3-9-1原材料'!$1:$6</definedName>
    <definedName name="_xlnm.Print_Titles" localSheetId="24">'3-9-2材料采购'!$1:$6</definedName>
    <definedName name="_xlnm.Print_Titles" localSheetId="25">'3-9-3在库低值'!$1:$6</definedName>
    <definedName name="_xlnm.Print_Titles" localSheetId="26">'3-9-4包装物'!$1:$6</definedName>
    <definedName name="_xlnm.Print_Titles" localSheetId="27">'3-9-5委托加工'!$1:$6</definedName>
    <definedName name="_xlnm.Print_Titles" localSheetId="28">'3-9-6产成品'!$1:$6</definedName>
    <definedName name="_xlnm.Print_Titles" localSheetId="29">'3-9-7在产品'!$1:$6</definedName>
    <definedName name="_xlnm.Print_Titles" localSheetId="30">'3-9-8发出商品'!$1:$6</definedName>
    <definedName name="_xlnm.Print_Titles" localSheetId="31">'3-9-9在用低值'!$1:$6</definedName>
    <definedName name="_xlnm.Print_Titles" localSheetId="54">'4-10-1土地使用权'!$1:$6</definedName>
    <definedName name="_xlnm.Print_Titles" localSheetId="55">'4-10-2其他无资'!$1:$6</definedName>
    <definedName name="_xlnm.Print_Titles" localSheetId="56">'4-12长期待摊'!$1:$5</definedName>
    <definedName name="_xlnm.Print_Titles" localSheetId="57">'4-13递延资产'!$1:$5</definedName>
    <definedName name="_xlnm.Print_Titles" localSheetId="58">'4-14其他非流动资产'!$1:$5</definedName>
    <definedName name="_xlnm.Print_Titles" localSheetId="37">'4-1金融资产'!$1:$6</definedName>
    <definedName name="_xlnm.Print_Titles" localSheetId="38">'4-2到期投资'!$1:$6</definedName>
    <definedName name="_xlnm.Print_Titles" localSheetId="39">'4-3长期股权'!$1:$5</definedName>
    <definedName name="_xlnm.Print_Titles" localSheetId="40">'4-6-1-1房屋建筑物'!$1:$6</definedName>
    <definedName name="_xlnm.Print_Titles" localSheetId="41">'4-6-1-2构筑物'!$1:$6</definedName>
    <definedName name="_xlnm.Print_Titles" localSheetId="42">'4-6-1-3管道沟槽'!$1:$6</definedName>
    <definedName name="_xlnm.Print_Titles" localSheetId="43">'4-6-2-1机器设备'!$1:$6</definedName>
    <definedName name="_xlnm.Print_Titles" localSheetId="44">'4-6-2-2车辆'!$1:$6</definedName>
    <definedName name="_xlnm.Print_Titles" localSheetId="45">'4-6-2-3电子设备'!$1:$6</definedName>
    <definedName name="_xlnm.Print_Titles" localSheetId="46">'4-6-4-1工程物资-存货'!$1:$6</definedName>
    <definedName name="_xlnm.Print_Titles" localSheetId="48">'4-6-5-1在建土建'!$1:$5</definedName>
    <definedName name="_xlnm.Print_Titles" localSheetId="49">'4-6-5-2在建设备'!$1:$6</definedName>
    <definedName name="_xlnm.Print_Titles" localSheetId="52">'4-6-6固定资产清理'!$1:$5</definedName>
    <definedName name="_xlnm.Print_Titles" localSheetId="53">'4-6-7固定损失'!$1:$5</definedName>
    <definedName name="_xlnm.Print_Titles" localSheetId="68">'5-10其他应付款'!$1:$5</definedName>
    <definedName name="_xlnm.Print_Titles" localSheetId="69">'5-11一年长负'!$1:$5</definedName>
    <definedName name="_xlnm.Print_Titles" localSheetId="70">'5-12其他流负'!$1:$5</definedName>
    <definedName name="_xlnm.Print_Titles" localSheetId="60">'5-1短期借款'!$1:$6</definedName>
    <definedName name="_xlnm.Print_Titles" localSheetId="61">'5-3应付票据'!$1:$5</definedName>
    <definedName name="_xlnm.Print_Titles" localSheetId="62">'5-4应付帐款'!$1:$6</definedName>
    <definedName name="_xlnm.Print_Titles" localSheetId="63">'5-5预收帐款'!$1:$5</definedName>
    <definedName name="_xlnm.Print_Titles" localSheetId="64">'5-6应付职工薪金'!$1:$5</definedName>
    <definedName name="_xlnm.Print_Titles" localSheetId="65">'5-7应交税费'!$1:$5</definedName>
    <definedName name="_xlnm.Print_Titles" localSheetId="66">'5-8应付利息'!$1:$5</definedName>
    <definedName name="_xlnm.Print_Titles" localSheetId="67">'5-9应付利润'!$1:$5</definedName>
    <definedName name="_xlnm.Print_Titles" localSheetId="71">'6-1长期借款'!$1:$5</definedName>
    <definedName name="_xlnm.Print_Titles" localSheetId="72">'6-2应付债券'!$1:$5</definedName>
    <definedName name="_xlnm.Print_Titles" localSheetId="73">'6-3长期应付款'!$1:$6</definedName>
    <definedName name="_xlnm.Print_Titles" localSheetId="74">'6-4专项应付款'!$1:$5</definedName>
    <definedName name="_xlnm.Print_Titles" localSheetId="76">'6-6递延税款负债'!$1:$5</definedName>
    <definedName name="_xlnm.Print_Titles" localSheetId="77">'6-7其他非流负债'!$1:$5</definedName>
    <definedName name="_xlnm.Print_Titles" localSheetId="6">'表3-1货币资金'!$1:$5</definedName>
    <definedName name="rose">'[1]XL4Poppy'!$A$15</definedName>
    <definedName name="tczmz72">#REF!</definedName>
    <definedName name="tzyz511">#REF!</definedName>
    <definedName name="tzyz512">#REF!</definedName>
    <definedName name="tzyz513">#REF!</definedName>
    <definedName name="tzyz521">#REF!</definedName>
    <definedName name="tzyz522">#REF!</definedName>
    <definedName name="tzyz523">#REF!</definedName>
    <definedName name="tzzmz101">#REF!</definedName>
    <definedName name="tzzmz102">#REF!</definedName>
    <definedName name="tzzmz103">#REF!</definedName>
    <definedName name="tzzmz104">#REF!</definedName>
    <definedName name="tzzmz105">#REF!</definedName>
    <definedName name="tzzmz106">#REF!</definedName>
    <definedName name="tzzmz511">#REF!</definedName>
    <definedName name="tzzmz512">#REF!</definedName>
    <definedName name="tzzmz513">#REF!</definedName>
    <definedName name="tzzmz521">#REF!</definedName>
    <definedName name="tzzmz522">#REF!</definedName>
    <definedName name="tzzmz523">#REF!</definedName>
    <definedName name="tzzmz53">#REF!</definedName>
    <definedName name="tzzmz541">#REF!</definedName>
    <definedName name="tzzmz542">#REF!</definedName>
    <definedName name="tzzmz55">#REF!</definedName>
    <definedName name="tzzmz56">#REF!</definedName>
    <definedName name="tzzmz61">#REF!</definedName>
    <definedName name="tzzmz62">#REF!</definedName>
    <definedName name="tzzmz71">#REF!</definedName>
    <definedName name="tzzmz72">#REF!</definedName>
    <definedName name="tzzmz81">#REF!</definedName>
    <definedName name="tzzmz82">#REF!</definedName>
    <definedName name="tzzmz91">#REF!</definedName>
    <definedName name="tzzmz910">#REF!</definedName>
    <definedName name="tzzmz911">#REF!</definedName>
    <definedName name="tzzmz912">#REF!</definedName>
    <definedName name="tzzmz913">#REF!</definedName>
    <definedName name="tzzmz92">#REF!</definedName>
    <definedName name="tzzmz95">#REF!</definedName>
    <definedName name="tzzmz97">#REF!</definedName>
    <definedName name="tzzmz98">#REF!</definedName>
    <definedName name="yz511">#REF!</definedName>
    <definedName name="yz512">#REF!</definedName>
    <definedName name="yz513">#REF!</definedName>
    <definedName name="yz521">#REF!</definedName>
    <definedName name="yz522">#REF!</definedName>
    <definedName name="yz523">#REF!</definedName>
    <definedName name="Z_1C200475_FE73_439B_BEE6_CC458351C25A_.wvu.PrintArea" localSheetId="12" hidden="1">'表6长负汇总'!$A$1:$G$27</definedName>
    <definedName name="Z_95B42778_0CA7_4B97_B213_E5851ECB0D96_.wvu.PrintArea" localSheetId="12" hidden="1">'表6长负汇总'!$A$1:$G$27</definedName>
    <definedName name="Z_B39DBAF8_E328_4FBE_97EE_791E34B158BD_.wvu.PrintArea" localSheetId="12" hidden="1">'表6长负汇总'!$A$1:$G$27</definedName>
    <definedName name="zmz">#REF!</definedName>
    <definedName name="zmz101">#REF!</definedName>
    <definedName name="zmz102">#REF!</definedName>
    <definedName name="zmz103">#REF!</definedName>
    <definedName name="zmz104">#REF!</definedName>
    <definedName name="zmz105">#REF!</definedName>
    <definedName name="zmz106">#REF!</definedName>
    <definedName name="zmz511">#REF!</definedName>
    <definedName name="zmz512">#REF!</definedName>
    <definedName name="zmz513">#REF!</definedName>
    <definedName name="zmz521">#REF!</definedName>
    <definedName name="zmz522">#REF!</definedName>
    <definedName name="zmz523">#REF!</definedName>
    <definedName name="zmz53">#REF!</definedName>
    <definedName name="zmz541">#REF!</definedName>
    <definedName name="zmz542">#REF!</definedName>
    <definedName name="zmz55">#REF!</definedName>
    <definedName name="zmz56">#REF!</definedName>
    <definedName name="zmz61">#REF!</definedName>
    <definedName name="zmz62">#REF!</definedName>
    <definedName name="zmz71">#REF!</definedName>
    <definedName name="zmz72">#REF!</definedName>
    <definedName name="zmz81">#REF!</definedName>
    <definedName name="zmz82">#REF!</definedName>
    <definedName name="zmz91">#REF!</definedName>
    <definedName name="zmz910">#REF!</definedName>
    <definedName name="zmz911">#REF!</definedName>
    <definedName name="zmz912">#REF!</definedName>
    <definedName name="zmz913">#REF!</definedName>
    <definedName name="zmz92">#REF!</definedName>
    <definedName name="zmz95">#REF!</definedName>
    <definedName name="zmz97">#REF!</definedName>
    <definedName name="zmz98">#REF!</definedName>
    <definedName name="전">#REF!</definedName>
    <definedName name="주택사업본부">#REF!</definedName>
    <definedName name="철구사업본부">#REF!</definedName>
  </definedNames>
  <calcPr fullCalcOnLoad="1"/>
</workbook>
</file>

<file path=xl/comments15.xml><?xml version="1.0" encoding="utf-8"?>
<comments xmlns="http://schemas.openxmlformats.org/spreadsheetml/2006/main">
  <authors>
    <author>compaq</author>
  </authors>
  <commentList>
    <comment ref="B5" authorId="0">
      <text>
        <r>
          <rPr>
            <sz val="10"/>
            <rFont val="宋体"/>
            <family val="0"/>
          </rPr>
          <t>请将活期存款与定期存款分开填列，并在备注栏注明定期存款的存期与利率。</t>
        </r>
        <r>
          <rPr>
            <sz val="9"/>
            <rFont val="宋体"/>
            <family val="0"/>
          </rPr>
          <t xml:space="preserve">
</t>
        </r>
      </text>
    </comment>
  </commentList>
</comments>
</file>

<file path=xl/comments17.xml><?xml version="1.0" encoding="utf-8"?>
<comments xmlns="http://schemas.openxmlformats.org/spreadsheetml/2006/main">
  <authors>
    <author>冯道祥</author>
  </authors>
  <commentList>
    <comment ref="C5" authorId="0">
      <text>
        <r>
          <rPr>
            <b/>
            <sz val="9"/>
            <color indexed="10"/>
            <rFont val="宋体"/>
            <family val="0"/>
          </rPr>
          <t xml:space="preserve">日期的格式要求:
</t>
        </r>
        <r>
          <rPr>
            <sz val="9"/>
            <rFont val="宋体"/>
            <family val="0"/>
          </rPr>
          <t>例：1998年2月3日，应输入1998-02-03，如无法确定具体月或日，应默认为是01月或01日输入</t>
        </r>
      </text>
    </comment>
  </commentList>
</comments>
</file>

<file path=xl/comments18.xml><?xml version="1.0" encoding="utf-8"?>
<comments xmlns="http://schemas.openxmlformats.org/spreadsheetml/2006/main">
  <authors>
    <author>冯道祥</author>
    <author>compaq</author>
  </authors>
  <commentList>
    <comment ref="E5" authorId="0">
      <text>
        <r>
          <rPr>
            <b/>
            <sz val="9"/>
            <color indexed="10"/>
            <rFont val="宋体"/>
            <family val="0"/>
          </rPr>
          <t xml:space="preserve">日期的格式要求:
</t>
        </r>
        <r>
          <rPr>
            <sz val="9"/>
            <rFont val="宋体"/>
            <family val="0"/>
          </rPr>
          <t>例：1998年2月3日，应输入1998-02-03，如无法确定具体月或日，应默认为是01月或01日输入</t>
        </r>
      </text>
    </comment>
    <comment ref="H5" authorId="1">
      <text>
        <r>
          <rPr>
            <b/>
            <sz val="9"/>
            <color indexed="10"/>
            <rFont val="宋体"/>
            <family val="0"/>
          </rPr>
          <t xml:space="preserve">填写要求：
</t>
        </r>
        <r>
          <rPr>
            <sz val="9"/>
            <rFont val="宋体"/>
            <family val="0"/>
          </rPr>
          <t>已贴现标注</t>
        </r>
        <r>
          <rPr>
            <sz val="9"/>
            <rFont val="Times New Roman"/>
            <family val="1"/>
          </rPr>
          <t>"</t>
        </r>
        <r>
          <rPr>
            <sz val="9"/>
            <rFont val="宋体"/>
            <family val="0"/>
          </rPr>
          <t>√</t>
        </r>
        <r>
          <rPr>
            <sz val="9"/>
            <rFont val="Times New Roman"/>
            <family val="1"/>
          </rPr>
          <t>"</t>
        </r>
        <r>
          <rPr>
            <sz val="9"/>
            <rFont val="宋体"/>
            <family val="0"/>
          </rPr>
          <t>，未贴现标注</t>
        </r>
        <r>
          <rPr>
            <sz val="9"/>
            <rFont val="Times New Roman"/>
            <family val="1"/>
          </rPr>
          <t>"</t>
        </r>
        <r>
          <rPr>
            <sz val="9"/>
            <rFont val="宋体"/>
            <family val="0"/>
          </rPr>
          <t>×</t>
        </r>
        <r>
          <rPr>
            <sz val="9"/>
            <rFont val="Times New Roman"/>
            <family val="1"/>
          </rPr>
          <t>"</t>
        </r>
        <r>
          <rPr>
            <sz val="9"/>
            <rFont val="宋体"/>
            <family val="0"/>
          </rPr>
          <t xml:space="preserve">。
</t>
        </r>
      </text>
    </comment>
  </commentList>
</comments>
</file>

<file path=xl/comments19.xml><?xml version="1.0" encoding="utf-8"?>
<comments xmlns="http://schemas.openxmlformats.org/spreadsheetml/2006/main">
  <authors>
    <author>冯道祥</author>
  </authors>
  <commentList>
    <comment ref="D5" authorId="0">
      <text>
        <r>
          <rPr>
            <b/>
            <sz val="9"/>
            <color indexed="10"/>
            <rFont val="宋体"/>
            <family val="0"/>
          </rPr>
          <t xml:space="preserve">日期的格式要求:
</t>
        </r>
        <r>
          <rPr>
            <sz val="9"/>
            <rFont val="宋体"/>
            <family val="0"/>
          </rPr>
          <t>例：1998年2月，应输入1998-02，如无法确定具体月份，应默认为是01月输入</t>
        </r>
      </text>
    </comment>
    <comment ref="S5" authorId="0">
      <text>
        <r>
          <rPr>
            <b/>
            <sz val="9"/>
            <color indexed="10"/>
            <rFont val="宋体"/>
            <family val="0"/>
          </rPr>
          <t>日期的格式要求:</t>
        </r>
        <r>
          <rPr>
            <sz val="9"/>
            <color indexed="10"/>
            <rFont val="宋体"/>
            <family val="0"/>
          </rPr>
          <t xml:space="preserve">
</t>
        </r>
        <r>
          <rPr>
            <sz val="9"/>
            <rFont val="宋体"/>
            <family val="0"/>
          </rPr>
          <t>例：1998年2月，应输入1998-02，由评估人员填写。</t>
        </r>
      </text>
    </comment>
  </commentList>
</comments>
</file>

<file path=xl/comments20.xml><?xml version="1.0" encoding="utf-8"?>
<comments xmlns="http://schemas.openxmlformats.org/spreadsheetml/2006/main">
  <authors>
    <author>冯道祥</author>
  </authors>
  <commentList>
    <comment ref="T5" authorId="0">
      <text>
        <r>
          <rPr>
            <b/>
            <sz val="9"/>
            <color indexed="10"/>
            <rFont val="宋体"/>
            <family val="0"/>
          </rPr>
          <t>日期的格式要求:</t>
        </r>
        <r>
          <rPr>
            <sz val="9"/>
            <color indexed="10"/>
            <rFont val="宋体"/>
            <family val="0"/>
          </rPr>
          <t xml:space="preserve">
</t>
        </r>
        <r>
          <rPr>
            <sz val="9"/>
            <rFont val="宋体"/>
            <family val="0"/>
          </rPr>
          <t>例：1998年2月，应输入1998-02，由评估人员填写。</t>
        </r>
      </text>
    </comment>
  </commentList>
</comments>
</file>

<file path=xl/comments23.xml><?xml version="1.0" encoding="utf-8"?>
<comments xmlns="http://schemas.openxmlformats.org/spreadsheetml/2006/main">
  <authors>
    <author>冯道祥</author>
  </authors>
  <commentList>
    <comment ref="S5" authorId="0">
      <text>
        <r>
          <rPr>
            <b/>
            <sz val="9"/>
            <color indexed="10"/>
            <rFont val="宋体"/>
            <family val="0"/>
          </rPr>
          <t>日期的格式要求:</t>
        </r>
        <r>
          <rPr>
            <sz val="9"/>
            <color indexed="10"/>
            <rFont val="宋体"/>
            <family val="0"/>
          </rPr>
          <t xml:space="preserve">
</t>
        </r>
        <r>
          <rPr>
            <sz val="9"/>
            <rFont val="宋体"/>
            <family val="0"/>
          </rPr>
          <t>例：1998年2月，应输入1998-02，由评估人员填写。</t>
        </r>
      </text>
    </comment>
  </commentList>
</comments>
</file>

<file path=xl/comments24.xml><?xml version="1.0" encoding="utf-8"?>
<comments xmlns="http://schemas.openxmlformats.org/spreadsheetml/2006/main">
  <authors>
    <author>compaq</author>
  </authors>
  <commentList>
    <comment ref="N6" authorId="0">
      <text>
        <r>
          <rPr>
            <sz val="9"/>
            <rFont val="宋体"/>
            <family val="0"/>
          </rPr>
          <t>呆滞指存放时间在</t>
        </r>
        <r>
          <rPr>
            <sz val="9"/>
            <rFont val="Times New Roman"/>
            <family val="1"/>
          </rPr>
          <t>3</t>
        </r>
        <r>
          <rPr>
            <sz val="9"/>
            <rFont val="宋体"/>
            <family val="0"/>
          </rPr>
          <t xml:space="preserve">年以上，且很少发出。
</t>
        </r>
      </text>
    </comment>
  </commentList>
</comments>
</file>

<file path=xl/comments25.xml><?xml version="1.0" encoding="utf-8"?>
<comments xmlns="http://schemas.openxmlformats.org/spreadsheetml/2006/main">
  <authors>
    <author>compaq</author>
  </authors>
  <commentList>
    <comment ref="G5" authorId="0">
      <text>
        <r>
          <rPr>
            <b/>
            <sz val="9"/>
            <color indexed="10"/>
            <rFont val="宋体"/>
            <family val="0"/>
          </rPr>
          <t>日期的格式要求</t>
        </r>
        <r>
          <rPr>
            <b/>
            <sz val="9"/>
            <color indexed="10"/>
            <rFont val="Times New Roman"/>
            <family val="1"/>
          </rPr>
          <t>:</t>
        </r>
        <r>
          <rPr>
            <b/>
            <sz val="9"/>
            <rFont val="Times New Roman"/>
            <family val="1"/>
          </rPr>
          <t xml:space="preserve">
</t>
        </r>
        <r>
          <rPr>
            <sz val="9"/>
            <rFont val="宋体"/>
            <family val="0"/>
          </rPr>
          <t>例：</t>
        </r>
        <r>
          <rPr>
            <sz val="9"/>
            <rFont val="Times New Roman"/>
            <family val="1"/>
          </rPr>
          <t>1998</t>
        </r>
        <r>
          <rPr>
            <sz val="9"/>
            <rFont val="宋体"/>
            <family val="0"/>
          </rPr>
          <t>年</t>
        </r>
        <r>
          <rPr>
            <sz val="9"/>
            <rFont val="Times New Roman"/>
            <family val="1"/>
          </rPr>
          <t>2</t>
        </r>
        <r>
          <rPr>
            <sz val="9"/>
            <rFont val="宋体"/>
            <family val="0"/>
          </rPr>
          <t>月，应输入</t>
        </r>
        <r>
          <rPr>
            <sz val="9"/>
            <rFont val="Times New Roman"/>
            <family val="1"/>
          </rPr>
          <t>1998-02</t>
        </r>
        <r>
          <rPr>
            <sz val="9"/>
            <rFont val="宋体"/>
            <family val="0"/>
          </rPr>
          <t>，如无法确定具体月份，应默认为是</t>
        </r>
        <r>
          <rPr>
            <sz val="9"/>
            <rFont val="Times New Roman"/>
            <family val="1"/>
          </rPr>
          <t>01</t>
        </r>
        <r>
          <rPr>
            <sz val="9"/>
            <rFont val="宋体"/>
            <family val="0"/>
          </rPr>
          <t>月输入</t>
        </r>
      </text>
    </comment>
  </commentList>
</comments>
</file>

<file path=xl/comments29.xml><?xml version="1.0" encoding="utf-8"?>
<comments xmlns="http://schemas.openxmlformats.org/spreadsheetml/2006/main">
  <authors>
    <author>compaq</author>
  </authors>
  <commentList>
    <comment ref="M6" authorId="0">
      <text>
        <r>
          <rPr>
            <sz val="9"/>
            <rFont val="宋体"/>
            <family val="0"/>
          </rPr>
          <t>指库存时间在</t>
        </r>
        <r>
          <rPr>
            <sz val="9"/>
            <rFont val="Times New Roman"/>
            <family val="1"/>
          </rPr>
          <t>3</t>
        </r>
        <r>
          <rPr>
            <sz val="9"/>
            <rFont val="宋体"/>
            <family val="0"/>
          </rPr>
          <t xml:space="preserve">年以上的产品。
</t>
        </r>
      </text>
    </comment>
  </commentList>
</comments>
</file>

<file path=xl/comments31.xml><?xml version="1.0" encoding="utf-8"?>
<comments xmlns="http://schemas.openxmlformats.org/spreadsheetml/2006/main">
  <authors>
    <author>compaq</author>
  </authors>
  <commentList>
    <comment ref="H5" authorId="0">
      <text>
        <r>
          <rPr>
            <b/>
            <sz val="9"/>
            <color indexed="10"/>
            <rFont val="宋体"/>
            <family val="0"/>
          </rPr>
          <t>日期的格式要求</t>
        </r>
        <r>
          <rPr>
            <b/>
            <sz val="9"/>
            <color indexed="10"/>
            <rFont val="Times New Roman"/>
            <family val="1"/>
          </rPr>
          <t>:</t>
        </r>
        <r>
          <rPr>
            <b/>
            <sz val="9"/>
            <rFont val="Times New Roman"/>
            <family val="1"/>
          </rPr>
          <t xml:space="preserve">
</t>
        </r>
        <r>
          <rPr>
            <sz val="9"/>
            <rFont val="宋体"/>
            <family val="0"/>
          </rPr>
          <t>例：</t>
        </r>
        <r>
          <rPr>
            <sz val="9"/>
            <rFont val="Times New Roman"/>
            <family val="1"/>
          </rPr>
          <t>1998</t>
        </r>
        <r>
          <rPr>
            <sz val="9"/>
            <rFont val="宋体"/>
            <family val="0"/>
          </rPr>
          <t>年</t>
        </r>
        <r>
          <rPr>
            <sz val="9"/>
            <rFont val="Times New Roman"/>
            <family val="1"/>
          </rPr>
          <t>2</t>
        </r>
        <r>
          <rPr>
            <sz val="9"/>
            <rFont val="宋体"/>
            <family val="0"/>
          </rPr>
          <t>月，应输入</t>
        </r>
        <r>
          <rPr>
            <sz val="9"/>
            <rFont val="Times New Roman"/>
            <family val="1"/>
          </rPr>
          <t>1998-02</t>
        </r>
        <r>
          <rPr>
            <sz val="9"/>
            <rFont val="宋体"/>
            <family val="0"/>
          </rPr>
          <t>，如无法确定具体月份，应默认为是</t>
        </r>
        <r>
          <rPr>
            <sz val="9"/>
            <rFont val="Times New Roman"/>
            <family val="1"/>
          </rPr>
          <t>01</t>
        </r>
        <r>
          <rPr>
            <sz val="9"/>
            <rFont val="宋体"/>
            <family val="0"/>
          </rPr>
          <t xml:space="preserve">月输入
</t>
        </r>
      </text>
    </comment>
  </commentList>
</comments>
</file>

<file path=xl/comments35.xml><?xml version="1.0" encoding="utf-8"?>
<comments xmlns="http://schemas.openxmlformats.org/spreadsheetml/2006/main">
  <authors>
    <author>compaq</author>
  </authors>
  <commentList>
    <comment ref="B5" authorId="0">
      <text>
        <r>
          <rPr>
            <sz val="9"/>
            <rFont val="宋体"/>
            <family val="0"/>
          </rPr>
          <t xml:space="preserve">填写资产损失内容
</t>
        </r>
      </text>
    </comment>
  </commentList>
</comments>
</file>

<file path=xl/comments36.xml><?xml version="1.0" encoding="utf-8"?>
<comments xmlns="http://schemas.openxmlformats.org/spreadsheetml/2006/main">
  <authors>
    <author>compaq</author>
  </authors>
  <commentList>
    <comment ref="B5" authorId="0">
      <text>
        <r>
          <rPr>
            <b/>
            <sz val="9"/>
            <color indexed="10"/>
            <rFont val="宋体"/>
            <family val="0"/>
          </rPr>
          <t>填写要求：</t>
        </r>
        <r>
          <rPr>
            <sz val="9"/>
            <rFont val="宋体"/>
            <family val="0"/>
          </rPr>
          <t xml:space="preserve">
填入债券名称如：“3年期国库券”、“5年期电力基金债券”等</t>
        </r>
      </text>
    </comment>
  </commentList>
</comments>
</file>

<file path=xl/comments38.xml><?xml version="1.0" encoding="utf-8"?>
<comments xmlns="http://schemas.openxmlformats.org/spreadsheetml/2006/main">
  <authors>
    <author>compaq</author>
  </authors>
  <commentList>
    <comment ref="C5" authorId="0">
      <text>
        <r>
          <rPr>
            <sz val="9"/>
            <rFont val="宋体"/>
            <family val="0"/>
          </rPr>
          <t xml:space="preserve">指国家股、法人股、流通股等
</t>
        </r>
      </text>
    </comment>
    <comment ref="D5" authorId="0">
      <text>
        <r>
          <rPr>
            <sz val="9"/>
            <rFont val="宋体"/>
            <family val="0"/>
          </rPr>
          <t xml:space="preserve">指购买日或以其他方式（如非货币性交易换入、以债权换入等）取得股权的协议转让日
</t>
        </r>
      </text>
    </comment>
  </commentList>
</comments>
</file>

<file path=xl/comments41.xml><?xml version="1.0" encoding="utf-8"?>
<comments xmlns="http://schemas.openxmlformats.org/spreadsheetml/2006/main">
  <authors>
    <author>beijing</author>
  </authors>
  <commentList>
    <comment ref="E5" authorId="0">
      <text>
        <r>
          <rPr>
            <b/>
            <sz val="9"/>
            <color indexed="10"/>
            <rFont val="宋体"/>
            <family val="0"/>
          </rPr>
          <t>日期的格式要求:</t>
        </r>
        <r>
          <rPr>
            <sz val="9"/>
            <color indexed="10"/>
            <rFont val="宋体"/>
            <family val="0"/>
          </rPr>
          <t xml:space="preserve">
</t>
        </r>
        <r>
          <rPr>
            <sz val="9"/>
            <rFont val="宋体"/>
            <family val="0"/>
          </rPr>
          <t>例：1998年2月，应输入1998-02，如无法确定具体月份，应默认为是01月输入</t>
        </r>
      </text>
    </comment>
    <comment ref="U5" authorId="0">
      <text>
        <r>
          <rPr>
            <b/>
            <sz val="9"/>
            <color indexed="10"/>
            <rFont val="宋体"/>
            <family val="0"/>
          </rPr>
          <t xml:space="preserve">日期的格式要求:
</t>
        </r>
        <r>
          <rPr>
            <sz val="9"/>
            <rFont val="宋体"/>
            <family val="0"/>
          </rPr>
          <t>例：2001年10月，应输入2001-10。</t>
        </r>
      </text>
    </comment>
  </commentList>
</comments>
</file>

<file path=xl/comments42.xml><?xml version="1.0" encoding="utf-8"?>
<comments xmlns="http://schemas.openxmlformats.org/spreadsheetml/2006/main">
  <authors>
    <author>beijing</author>
  </authors>
  <commentList>
    <comment ref="W5" authorId="0">
      <text>
        <r>
          <rPr>
            <b/>
            <sz val="9"/>
            <color indexed="10"/>
            <rFont val="宋体"/>
            <family val="0"/>
          </rPr>
          <t xml:space="preserve">日期的格式要求:
</t>
        </r>
        <r>
          <rPr>
            <sz val="9"/>
            <rFont val="宋体"/>
            <family val="0"/>
          </rPr>
          <t>例：2001年10月，应输入2001-10。</t>
        </r>
      </text>
    </comment>
    <comment ref="D5" authorId="0">
      <text>
        <r>
          <rPr>
            <b/>
            <sz val="9"/>
            <color indexed="10"/>
            <rFont val="宋体"/>
            <family val="0"/>
          </rPr>
          <t>日期的格式要求:</t>
        </r>
        <r>
          <rPr>
            <sz val="9"/>
            <color indexed="10"/>
            <rFont val="宋体"/>
            <family val="0"/>
          </rPr>
          <t xml:space="preserve">
</t>
        </r>
        <r>
          <rPr>
            <sz val="9"/>
            <rFont val="宋体"/>
            <family val="0"/>
          </rPr>
          <t>例：1998年2月，应输入1998-02，如无法确定具体月份，应默认为是01月输入</t>
        </r>
      </text>
    </comment>
  </commentList>
</comments>
</file>

<file path=xl/comments43.xml><?xml version="1.0" encoding="utf-8"?>
<comments xmlns="http://schemas.openxmlformats.org/spreadsheetml/2006/main">
  <authors>
    <author>beijing</author>
  </authors>
  <commentList>
    <comment ref="T5" authorId="0">
      <text>
        <r>
          <rPr>
            <b/>
            <sz val="9"/>
            <color indexed="10"/>
            <rFont val="宋体"/>
            <family val="0"/>
          </rPr>
          <t xml:space="preserve">日期的格式要求:
</t>
        </r>
        <r>
          <rPr>
            <sz val="9"/>
            <rFont val="宋体"/>
            <family val="0"/>
          </rPr>
          <t>例：2001年10月，应输入2001-10。</t>
        </r>
      </text>
    </comment>
  </commentList>
</comments>
</file>

<file path=xl/comments44.xml><?xml version="1.0" encoding="utf-8"?>
<comments xmlns="http://schemas.openxmlformats.org/spreadsheetml/2006/main">
  <authors>
    <author>beijing</author>
    <author>compaq</author>
  </authors>
  <commentList>
    <comment ref="U5" authorId="0">
      <text>
        <r>
          <rPr>
            <b/>
            <sz val="9"/>
            <color indexed="10"/>
            <rFont val="宋体"/>
            <family val="0"/>
          </rPr>
          <t xml:space="preserve">日期的格式要求:
</t>
        </r>
        <r>
          <rPr>
            <sz val="9"/>
            <rFont val="宋体"/>
            <family val="0"/>
          </rPr>
          <t>例：2001年10月，应输入2001-10。</t>
        </r>
      </text>
    </comment>
    <comment ref="H5" authorId="0">
      <text>
        <r>
          <rPr>
            <b/>
            <sz val="9"/>
            <color indexed="10"/>
            <rFont val="宋体"/>
            <family val="0"/>
          </rPr>
          <t>日期的格式要求:</t>
        </r>
        <r>
          <rPr>
            <sz val="9"/>
            <color indexed="10"/>
            <rFont val="宋体"/>
            <family val="0"/>
          </rPr>
          <t xml:space="preserve">
</t>
        </r>
        <r>
          <rPr>
            <sz val="9"/>
            <rFont val="宋体"/>
            <family val="0"/>
          </rPr>
          <t>例：1998年2月，应输入1998-02，如无法确定具体月份，应默认为是01月输入</t>
        </r>
      </text>
    </comment>
    <comment ref="E5" authorId="1">
      <text>
        <r>
          <rPr>
            <b/>
            <sz val="9"/>
            <color indexed="10"/>
            <rFont val="宋体"/>
            <family val="0"/>
          </rPr>
          <t>填写要求:</t>
        </r>
        <r>
          <rPr>
            <sz val="9"/>
            <rFont val="宋体"/>
            <family val="0"/>
          </rPr>
          <t xml:space="preserve">
按设备铭牌填写，不得以地名或经销商名称替代</t>
        </r>
      </text>
    </comment>
  </commentList>
</comments>
</file>

<file path=xl/comments45.xml><?xml version="1.0" encoding="utf-8"?>
<comments xmlns="http://schemas.openxmlformats.org/spreadsheetml/2006/main">
  <authors>
    <author>beijing</author>
  </authors>
  <commentList>
    <comment ref="F5" authorId="0">
      <text>
        <r>
          <rPr>
            <b/>
            <sz val="9"/>
            <color indexed="10"/>
            <rFont val="宋体"/>
            <family val="0"/>
          </rPr>
          <t>日期的格式要求:</t>
        </r>
        <r>
          <rPr>
            <sz val="9"/>
            <color indexed="10"/>
            <rFont val="宋体"/>
            <family val="0"/>
          </rPr>
          <t xml:space="preserve">
</t>
        </r>
        <r>
          <rPr>
            <sz val="9"/>
            <rFont val="宋体"/>
            <family val="0"/>
          </rPr>
          <t>例：1998年2月，应输入1998-02，如无法确定具体月份，应默认为是01月输入</t>
        </r>
      </text>
    </comment>
    <comment ref="W5" authorId="0">
      <text>
        <r>
          <rPr>
            <b/>
            <sz val="9"/>
            <color indexed="10"/>
            <rFont val="宋体"/>
            <family val="0"/>
          </rPr>
          <t xml:space="preserve">日期的格式要求:
</t>
        </r>
        <r>
          <rPr>
            <sz val="9"/>
            <rFont val="宋体"/>
            <family val="0"/>
          </rPr>
          <t>例：2001年10月，应输入2001-10。</t>
        </r>
      </text>
    </comment>
  </commentList>
</comments>
</file>

<file path=xl/comments46.xml><?xml version="1.0" encoding="utf-8"?>
<comments xmlns="http://schemas.openxmlformats.org/spreadsheetml/2006/main">
  <authors>
    <author>beijing</author>
    <author>compaq</author>
  </authors>
  <commentList>
    <comment ref="H5" authorId="0">
      <text>
        <r>
          <rPr>
            <b/>
            <sz val="9"/>
            <color indexed="10"/>
            <rFont val="宋体"/>
            <family val="0"/>
          </rPr>
          <t>日期的格式要求:</t>
        </r>
        <r>
          <rPr>
            <sz val="9"/>
            <color indexed="10"/>
            <rFont val="宋体"/>
            <family val="0"/>
          </rPr>
          <t xml:space="preserve">
</t>
        </r>
        <r>
          <rPr>
            <sz val="9"/>
            <rFont val="宋体"/>
            <family val="0"/>
          </rPr>
          <t>例：1998年2月，应输入1998-02，如无法确定具体月份，应默认为是01月输入</t>
        </r>
      </text>
    </comment>
    <comment ref="Y5" authorId="0">
      <text>
        <r>
          <rPr>
            <b/>
            <sz val="9"/>
            <color indexed="10"/>
            <rFont val="宋体"/>
            <family val="0"/>
          </rPr>
          <t xml:space="preserve">日期的格式要求:
</t>
        </r>
        <r>
          <rPr>
            <sz val="9"/>
            <rFont val="宋体"/>
            <family val="0"/>
          </rPr>
          <t>例：2001年10月，应输入2001-10。</t>
        </r>
      </text>
    </comment>
    <comment ref="E5" authorId="1">
      <text>
        <r>
          <rPr>
            <b/>
            <sz val="9"/>
            <color indexed="10"/>
            <rFont val="宋体"/>
            <family val="0"/>
          </rPr>
          <t>填写要求</t>
        </r>
        <r>
          <rPr>
            <b/>
            <sz val="9"/>
            <color indexed="10"/>
            <rFont val="Times New Roman"/>
            <family val="1"/>
          </rPr>
          <t>:</t>
        </r>
        <r>
          <rPr>
            <b/>
            <sz val="9"/>
            <rFont val="Times New Roman"/>
            <family val="1"/>
          </rPr>
          <t xml:space="preserve">
</t>
        </r>
        <r>
          <rPr>
            <sz val="9"/>
            <rFont val="宋体"/>
            <family val="0"/>
          </rPr>
          <t xml:space="preserve">按设备铭牌填写，不得以地名或经销商名称替代
</t>
        </r>
      </text>
    </comment>
  </commentList>
</comments>
</file>

<file path=xl/comments48.xml><?xml version="1.0" encoding="utf-8"?>
<comments xmlns="http://schemas.openxmlformats.org/spreadsheetml/2006/main">
  <authors>
    <author>冯道祥</author>
  </authors>
  <commentList>
    <comment ref="U5" authorId="0">
      <text>
        <r>
          <rPr>
            <b/>
            <sz val="9"/>
            <color indexed="10"/>
            <rFont val="宋体"/>
            <family val="0"/>
          </rPr>
          <t>日期的格式要求:</t>
        </r>
        <r>
          <rPr>
            <sz val="9"/>
            <color indexed="10"/>
            <rFont val="宋体"/>
            <family val="0"/>
          </rPr>
          <t xml:space="preserve">
</t>
        </r>
        <r>
          <rPr>
            <sz val="9"/>
            <rFont val="宋体"/>
            <family val="0"/>
          </rPr>
          <t>例：1998年2月，应输入1998-02，由评估人员填写。</t>
        </r>
      </text>
    </comment>
  </commentList>
</comments>
</file>

<file path=xl/comments51.xml><?xml version="1.0" encoding="utf-8"?>
<comments xmlns="http://schemas.openxmlformats.org/spreadsheetml/2006/main">
  <authors>
    <author>冯道祥</author>
  </authors>
  <commentList>
    <comment ref="N5" authorId="0">
      <text>
        <r>
          <rPr>
            <b/>
            <sz val="9"/>
            <color indexed="10"/>
            <rFont val="宋体"/>
            <family val="0"/>
          </rPr>
          <t>日期的格式要求:</t>
        </r>
        <r>
          <rPr>
            <sz val="9"/>
            <color indexed="10"/>
            <rFont val="宋体"/>
            <family val="0"/>
          </rPr>
          <t xml:space="preserve">
</t>
        </r>
        <r>
          <rPr>
            <sz val="9"/>
            <rFont val="宋体"/>
            <family val="0"/>
          </rPr>
          <t>例：1998年2月，应输入1998-02，由评估人员填写。</t>
        </r>
      </text>
    </comment>
  </commentList>
</comments>
</file>

<file path=xl/comments52.xml><?xml version="1.0" encoding="utf-8"?>
<comments xmlns="http://schemas.openxmlformats.org/spreadsheetml/2006/main">
  <authors>
    <author>冯道祥</author>
  </authors>
  <commentList>
    <comment ref="K5" authorId="0">
      <text>
        <r>
          <rPr>
            <b/>
            <sz val="9"/>
            <color indexed="10"/>
            <rFont val="宋体"/>
            <family val="0"/>
          </rPr>
          <t>日期的格式要求:</t>
        </r>
        <r>
          <rPr>
            <sz val="9"/>
            <color indexed="10"/>
            <rFont val="宋体"/>
            <family val="0"/>
          </rPr>
          <t xml:space="preserve">
</t>
        </r>
        <r>
          <rPr>
            <sz val="9"/>
            <rFont val="宋体"/>
            <family val="0"/>
          </rPr>
          <t>例：1998年2月，应输入1998-02，由评估人员填写。</t>
        </r>
      </text>
    </comment>
  </commentList>
</comments>
</file>

<file path=xl/sharedStrings.xml><?xml version="1.0" encoding="utf-8"?>
<sst xmlns="http://schemas.openxmlformats.org/spreadsheetml/2006/main" count="2051" uniqueCount="849">
  <si>
    <t>资产评估申报表索引目录</t>
  </si>
  <si>
    <t>评估申报表填表摘要</t>
  </si>
  <si>
    <t>汇总表</t>
  </si>
  <si>
    <t>分类汇总表一</t>
  </si>
  <si>
    <t>流动资产</t>
  </si>
  <si>
    <t>货币资金</t>
  </si>
  <si>
    <t>现金</t>
  </si>
  <si>
    <t>分类汇总表二</t>
  </si>
  <si>
    <t>流动负债</t>
  </si>
  <si>
    <t>短期借款</t>
  </si>
  <si>
    <t>银行存款</t>
  </si>
  <si>
    <t>应付票据</t>
  </si>
  <si>
    <t>其他货币资金</t>
  </si>
  <si>
    <t>应付帐款</t>
  </si>
  <si>
    <t>短期投资</t>
  </si>
  <si>
    <t>股票投资</t>
  </si>
  <si>
    <t>预收帐款</t>
  </si>
  <si>
    <t>应收票据</t>
  </si>
  <si>
    <t>债券投资</t>
  </si>
  <si>
    <t>代销商品款</t>
  </si>
  <si>
    <t>应收帐款</t>
  </si>
  <si>
    <t>其它应付款</t>
  </si>
  <si>
    <t>应收股利</t>
  </si>
  <si>
    <t>应付工资</t>
  </si>
  <si>
    <t>应收股息</t>
  </si>
  <si>
    <t>应付福利费</t>
  </si>
  <si>
    <t>预付帐款</t>
  </si>
  <si>
    <t>应交税金</t>
  </si>
  <si>
    <t>应收补贴款</t>
  </si>
  <si>
    <t>应付利润</t>
  </si>
  <si>
    <t>其他应收款</t>
  </si>
  <si>
    <t>其它未交款</t>
  </si>
  <si>
    <t>存货</t>
  </si>
  <si>
    <t>原材料</t>
  </si>
  <si>
    <t>预提费用</t>
  </si>
  <si>
    <t>待摊费用</t>
  </si>
  <si>
    <t>材料采购（在途物资）</t>
  </si>
  <si>
    <t>一年内到期的长期负债</t>
  </si>
  <si>
    <t>待处理流动资产净损失</t>
  </si>
  <si>
    <t>在库低值易耗品</t>
  </si>
  <si>
    <t>其它流动负债</t>
  </si>
  <si>
    <t>一年内到期的长期投资</t>
  </si>
  <si>
    <t>包装物（库存物资）</t>
  </si>
  <si>
    <t>其它流动资产</t>
  </si>
  <si>
    <t>委托加工材料</t>
  </si>
  <si>
    <t>长期投资</t>
  </si>
  <si>
    <t>产成品（库存商品）</t>
  </si>
  <si>
    <t>在产品（自制半成品）</t>
  </si>
  <si>
    <t>长期负债</t>
  </si>
  <si>
    <t>长期借款</t>
  </si>
  <si>
    <t>其他投资</t>
  </si>
  <si>
    <t>分期收款发出商品</t>
  </si>
  <si>
    <t>应付债券</t>
  </si>
  <si>
    <t>固定资产</t>
  </si>
  <si>
    <t>房屋建筑物</t>
  </si>
  <si>
    <t>在用低值易耗品</t>
  </si>
  <si>
    <t>长期应付款</t>
  </si>
  <si>
    <t>构筑物及其他辅助设施</t>
  </si>
  <si>
    <t>委托代销商品</t>
  </si>
  <si>
    <t>住房周转金</t>
  </si>
  <si>
    <t>管道及沟槽</t>
  </si>
  <si>
    <t>受托代销商品</t>
  </si>
  <si>
    <t>其它长期负债</t>
  </si>
  <si>
    <t>土地使用权</t>
  </si>
  <si>
    <t>机器设备</t>
  </si>
  <si>
    <t>递延税款贷项</t>
  </si>
  <si>
    <t>其他无形资产</t>
  </si>
  <si>
    <t>车辆</t>
  </si>
  <si>
    <t>开办费</t>
  </si>
  <si>
    <t>电子设备</t>
  </si>
  <si>
    <t>长期待摊费用</t>
  </si>
  <si>
    <t>工程物资</t>
  </si>
  <si>
    <t>其他长期资产</t>
  </si>
  <si>
    <t>土建工程</t>
  </si>
  <si>
    <t>递延税款借项</t>
  </si>
  <si>
    <t>设备安装工程</t>
  </si>
  <si>
    <t>固定资产清理</t>
  </si>
  <si>
    <t>待处理固定资产净损失</t>
  </si>
  <si>
    <t>评估申报表填表说明</t>
  </si>
  <si>
    <t>返回索引页</t>
  </si>
  <si>
    <t>1、</t>
  </si>
  <si>
    <t>本工作簿用于资产评估委托方或资产占有方对评估基准日下的委估资产及负债的账面价值的申报；</t>
  </si>
  <si>
    <t>2、</t>
  </si>
  <si>
    <t>此表各科目明细的合计数，应与本次资产评估范围内的资产评估基准日的企业资产负债表(或审计后的资产负债表)数据相符；</t>
  </si>
  <si>
    <t>3、</t>
  </si>
  <si>
    <t>请贵单位填表人员按要求对工作表中涂黄色的档次或项目据实填写；</t>
  </si>
  <si>
    <t>4、</t>
  </si>
  <si>
    <t>如有债权、债务性资产的未达、坏帐及实物性资产的毁损、报废等的项目应在其备注中说明；</t>
  </si>
  <si>
    <t>5、</t>
  </si>
  <si>
    <t>明细表中如有日期档，除各明细表中有具体要求外，其格式应为“XXXX-XX”；</t>
  </si>
  <si>
    <t xml:space="preserve">    例：“2000年09月10日”应填为“2000-09”</t>
  </si>
  <si>
    <t>如无法确定具体月份，请将月份填为01月；</t>
  </si>
  <si>
    <t xml:space="preserve">    例：“2000年”应填为“2000-01”</t>
  </si>
  <si>
    <t>如为累计发生的业务，请将发生日期填为最后一笔业务的发生日期；</t>
  </si>
  <si>
    <t>6、</t>
  </si>
  <si>
    <t>如明细表的行数不够时，请填表人员在“合计”的上两行进行插入行。</t>
  </si>
  <si>
    <t>7、</t>
  </si>
  <si>
    <r>
      <t>填表人可通过“资产评估申报表索引目录”来选择要查看或修改的科目</t>
    </r>
    <r>
      <rPr>
        <sz val="12"/>
        <rFont val="Times New Roman"/>
        <family val="1"/>
      </rPr>
      <t>,</t>
    </r>
    <r>
      <rPr>
        <sz val="12"/>
        <rFont val="仿宋_GB2312"/>
        <family val="0"/>
      </rPr>
      <t>通过“返回索引页”按纽可返回“选择目录”</t>
    </r>
  </si>
  <si>
    <t>8、</t>
  </si>
  <si>
    <t>填表人可通过点击各汇总表中的“科目名称”进入各明细表，再通过点击各工作表左上角的“返回”来返回上一级科目表。</t>
  </si>
  <si>
    <t>注：</t>
  </si>
  <si>
    <t>除以上要求企业填写的或按具体情况评估人员另作要求填写的档或项，企业不应对此套表的其它部分</t>
  </si>
  <si>
    <t>作任何修改变动，谢谢合作！</t>
  </si>
  <si>
    <t>如有疑问请与我公司或我公司现场人员联系</t>
  </si>
  <si>
    <t>制表人：</t>
  </si>
  <si>
    <t>本套工作表密码为：rightson</t>
  </si>
  <si>
    <r>
      <t>资</t>
    </r>
    <r>
      <rPr>
        <b/>
        <sz val="22"/>
        <rFont val="宋体"/>
        <family val="0"/>
      </rPr>
      <t>产</t>
    </r>
    <r>
      <rPr>
        <b/>
        <sz val="22"/>
        <rFont val="宋体"/>
        <family val="0"/>
      </rPr>
      <t>评</t>
    </r>
    <r>
      <rPr>
        <b/>
        <sz val="22"/>
        <rFont val="宋体"/>
        <family val="0"/>
      </rPr>
      <t>估</t>
    </r>
    <r>
      <rPr>
        <b/>
        <sz val="22"/>
        <rFont val="宋体"/>
        <family val="0"/>
      </rPr>
      <t>结</t>
    </r>
    <r>
      <rPr>
        <b/>
        <sz val="22"/>
        <rFont val="宋体"/>
        <family val="0"/>
      </rPr>
      <t>果</t>
    </r>
    <r>
      <rPr>
        <b/>
        <sz val="22"/>
        <rFont val="宋体"/>
        <family val="0"/>
      </rPr>
      <t>汇总表</t>
    </r>
  </si>
  <si>
    <t>表1</t>
  </si>
  <si>
    <t xml:space="preserve">  评估基准日：2020年3月12日</t>
  </si>
  <si>
    <r>
      <t>共</t>
    </r>
    <r>
      <rPr>
        <sz val="14"/>
        <rFont val="Times New Roman"/>
        <family val="1"/>
      </rPr>
      <t xml:space="preserve"> </t>
    </r>
    <r>
      <rPr>
        <sz val="14"/>
        <rFont val="宋体"/>
        <family val="0"/>
      </rPr>
      <t>1 页 第 1 页</t>
    </r>
  </si>
  <si>
    <t>被评估单位（或者产权持有单位）：左世合、周海翔、云南渝庆建筑劳务有限公司</t>
  </si>
  <si>
    <t>金额单位:人民币万元</t>
  </si>
  <si>
    <t>项       目</t>
  </si>
  <si>
    <t>帐面价值</t>
  </si>
  <si>
    <t>调整后帐面值</t>
  </si>
  <si>
    <t>评估价值</t>
  </si>
  <si>
    <t>增减值</t>
  </si>
  <si>
    <t>增值率%</t>
  </si>
  <si>
    <t>A</t>
  </si>
  <si>
    <t>C</t>
  </si>
  <si>
    <t>D</t>
  </si>
  <si>
    <r>
      <t>E</t>
    </r>
    <r>
      <rPr>
        <sz val="14"/>
        <rFont val="宋体"/>
        <family val="0"/>
      </rPr>
      <t>=D-C</t>
    </r>
  </si>
  <si>
    <r>
      <t>F</t>
    </r>
    <r>
      <rPr>
        <sz val="14"/>
        <rFont val="宋体"/>
        <family val="0"/>
      </rPr>
      <t>=E/C*100%</t>
    </r>
  </si>
  <si>
    <t>非流动资产</t>
  </si>
  <si>
    <t>其中:可供出售金融资产</t>
  </si>
  <si>
    <t xml:space="preserve">     持有至到期投资</t>
  </si>
  <si>
    <t xml:space="preserve">     长期股权投资</t>
  </si>
  <si>
    <t xml:space="preserve">     投资性房地产</t>
  </si>
  <si>
    <t xml:space="preserve">     固定资产</t>
  </si>
  <si>
    <t xml:space="preserve">     无形资产</t>
  </si>
  <si>
    <t xml:space="preserve">     其他非流动资产</t>
  </si>
  <si>
    <t xml:space="preserve">       资产总计</t>
  </si>
  <si>
    <t>非流动负债</t>
  </si>
  <si>
    <t xml:space="preserve">       负债总计</t>
  </si>
  <si>
    <t xml:space="preserve">       净 资 产</t>
  </si>
  <si>
    <t>资产评估结果分类汇总表</t>
  </si>
  <si>
    <t>表2</t>
  </si>
  <si>
    <r>
      <t>共</t>
    </r>
    <r>
      <rPr>
        <sz val="9"/>
        <rFont val="Times New Roman"/>
        <family val="1"/>
      </rPr>
      <t xml:space="preserve"> </t>
    </r>
    <r>
      <rPr>
        <sz val="9"/>
        <rFont val="宋体"/>
        <family val="0"/>
      </rPr>
      <t>2 页 第 1 页</t>
    </r>
  </si>
  <si>
    <t>金额单位：人民币元</t>
  </si>
  <si>
    <t>序号</t>
  </si>
  <si>
    <t>科目名称</t>
  </si>
  <si>
    <t>帐面调整值</t>
  </si>
  <si>
    <t>增值额</t>
  </si>
  <si>
    <t>一、流动资产合计</t>
  </si>
  <si>
    <t>　　货币资金</t>
  </si>
  <si>
    <t xml:space="preserve">    交易性金融资产</t>
  </si>
  <si>
    <t xml:space="preserve">    应收票据</t>
  </si>
  <si>
    <t xml:space="preserve">    应收帐款</t>
  </si>
  <si>
    <t xml:space="preserve">    预付帐款</t>
  </si>
  <si>
    <t xml:space="preserve">    应收利息</t>
  </si>
  <si>
    <t xml:space="preserve">    应收股利</t>
  </si>
  <si>
    <t xml:space="preserve">    其它应收款</t>
  </si>
  <si>
    <t xml:space="preserve">    存货</t>
  </si>
  <si>
    <t xml:space="preserve">    待处理流动资产净损失</t>
  </si>
  <si>
    <t xml:space="preserve">    一年内到期的非流动资产</t>
  </si>
  <si>
    <t xml:space="preserve">    其他流动资产</t>
  </si>
  <si>
    <t>二、非流动资产合计</t>
  </si>
  <si>
    <t xml:space="preserve">    可供出售金融资产</t>
  </si>
  <si>
    <t xml:space="preserve">    持有至到期投资</t>
  </si>
  <si>
    <t xml:space="preserve">    长期应收款</t>
  </si>
  <si>
    <t xml:space="preserve">    长期股权投资</t>
  </si>
  <si>
    <t xml:space="preserve">    投资性房地产</t>
  </si>
  <si>
    <t xml:space="preserve">    固定资产原价</t>
  </si>
  <si>
    <t xml:space="preserve">    其中：建筑类</t>
  </si>
  <si>
    <t xml:space="preserve">          设备类</t>
  </si>
  <si>
    <t xml:space="preserve">    减:累计折旧</t>
  </si>
  <si>
    <t xml:space="preserve">    固定资产净值</t>
  </si>
  <si>
    <t xml:space="preserve">    减:固定资产减值准备</t>
  </si>
  <si>
    <t xml:space="preserve">    固定资产净额</t>
  </si>
  <si>
    <t xml:space="preserve">    工程物资</t>
  </si>
  <si>
    <t xml:space="preserve">    在建工程</t>
  </si>
  <si>
    <t xml:space="preserve">    固定资产清理</t>
  </si>
  <si>
    <t xml:space="preserve">    待处理固定资产净损失</t>
  </si>
  <si>
    <t xml:space="preserve">    生产性生物资产</t>
  </si>
  <si>
    <t xml:space="preserve">    油气资产</t>
  </si>
  <si>
    <t xml:space="preserve">    开发支出</t>
  </si>
  <si>
    <t>　　无形资产合计</t>
  </si>
  <si>
    <t xml:space="preserve">    其中：土地使用权</t>
  </si>
  <si>
    <t xml:space="preserve">          其他无形资产</t>
  </si>
  <si>
    <t xml:space="preserve">    商誉</t>
  </si>
  <si>
    <t xml:space="preserve">    长期待摊费用</t>
  </si>
  <si>
    <t>　　递延所得税资产</t>
  </si>
  <si>
    <t>　　其他非流动资产</t>
  </si>
  <si>
    <t>三、资产总计</t>
  </si>
  <si>
    <r>
      <t>共</t>
    </r>
    <r>
      <rPr>
        <sz val="9"/>
        <rFont val="Times New Roman"/>
        <family val="1"/>
      </rPr>
      <t xml:space="preserve"> </t>
    </r>
    <r>
      <rPr>
        <sz val="9"/>
        <rFont val="宋体"/>
        <family val="0"/>
      </rPr>
      <t>2 页 第 2 页</t>
    </r>
  </si>
  <si>
    <t>四、流动负债合计</t>
  </si>
  <si>
    <t xml:space="preserve">    短期借款</t>
  </si>
  <si>
    <t xml:space="preserve">    交易性金融负债</t>
  </si>
  <si>
    <t xml:space="preserve">    应付票据</t>
  </si>
  <si>
    <t xml:space="preserve">    应付帐款</t>
  </si>
  <si>
    <t xml:space="preserve">    预收帐款</t>
  </si>
  <si>
    <t xml:space="preserve">    应付职工薪金</t>
  </si>
  <si>
    <t xml:space="preserve">    应交税费</t>
  </si>
  <si>
    <t xml:space="preserve">    应付利息</t>
  </si>
  <si>
    <t xml:space="preserve">    应付利润</t>
  </si>
  <si>
    <t xml:space="preserve">    其他应付款</t>
  </si>
  <si>
    <t xml:space="preserve">    一年内到期的非流动负债</t>
  </si>
  <si>
    <t xml:space="preserve">    其他流动负债</t>
  </si>
  <si>
    <t>五、非流动负债合计</t>
  </si>
  <si>
    <t xml:space="preserve">     长期借款</t>
  </si>
  <si>
    <t xml:space="preserve">     应付债券</t>
  </si>
  <si>
    <t xml:space="preserve">     长期应付款</t>
  </si>
  <si>
    <t xml:space="preserve">     专项应付款</t>
  </si>
  <si>
    <t xml:space="preserve">     预计负债</t>
  </si>
  <si>
    <t xml:space="preserve">     递延所得税负债</t>
  </si>
  <si>
    <t xml:space="preserve">     其他长期负债</t>
  </si>
  <si>
    <t>六、负债合计</t>
  </si>
  <si>
    <t>七、净资产</t>
  </si>
  <si>
    <t>流动资产评估汇总表</t>
  </si>
  <si>
    <t>返回</t>
  </si>
  <si>
    <t>表3</t>
  </si>
  <si>
    <t>编号</t>
  </si>
  <si>
    <t>3-1</t>
  </si>
  <si>
    <t>3-2</t>
  </si>
  <si>
    <t>交易性金融资产</t>
  </si>
  <si>
    <t>3-3</t>
  </si>
  <si>
    <t>3-4</t>
  </si>
  <si>
    <t>3-5</t>
  </si>
  <si>
    <t>3-6</t>
  </si>
  <si>
    <t>3-7</t>
  </si>
  <si>
    <t xml:space="preserve">应收股利 </t>
  </si>
  <si>
    <t>3-8</t>
  </si>
  <si>
    <t>3-9</t>
  </si>
  <si>
    <t>3-10</t>
  </si>
  <si>
    <t>3-11</t>
  </si>
  <si>
    <t>一年内到期的非流动资产</t>
  </si>
  <si>
    <t>3-12</t>
  </si>
  <si>
    <t>3</t>
  </si>
  <si>
    <t>流动资产合计</t>
  </si>
  <si>
    <t>被评估单位（或者产权持有人、填表人)：</t>
  </si>
  <si>
    <t>评估人员:</t>
  </si>
  <si>
    <t>填表日期：年月日</t>
  </si>
  <si>
    <t>货币资金评估汇总表</t>
  </si>
  <si>
    <t>表3-1</t>
  </si>
  <si>
    <t>3-1-1</t>
  </si>
  <si>
    <t>3-1-2</t>
  </si>
  <si>
    <t>3-1-3</t>
  </si>
  <si>
    <t>货币资金合计</t>
  </si>
  <si>
    <t>评估人员：</t>
  </si>
  <si>
    <t>存货清查评估汇总表</t>
  </si>
  <si>
    <t>表：3-9</t>
  </si>
  <si>
    <r>
      <t>共</t>
    </r>
    <r>
      <rPr>
        <sz val="14"/>
        <rFont val="Times New Roman"/>
        <family val="1"/>
      </rPr>
      <t xml:space="preserve"> 1 </t>
    </r>
    <r>
      <rPr>
        <sz val="14"/>
        <rFont val="宋体"/>
        <family val="0"/>
      </rPr>
      <t>页</t>
    </r>
    <r>
      <rPr>
        <sz val="14"/>
        <rFont val="Times New Roman"/>
        <family val="1"/>
      </rPr>
      <t xml:space="preserve"> </t>
    </r>
    <r>
      <rPr>
        <sz val="14"/>
        <rFont val="宋体"/>
        <family val="0"/>
      </rPr>
      <t>第</t>
    </r>
    <r>
      <rPr>
        <sz val="14"/>
        <rFont val="Times New Roman"/>
        <family val="1"/>
      </rPr>
      <t xml:space="preserve"> 1 </t>
    </r>
    <r>
      <rPr>
        <sz val="14"/>
        <rFont val="宋体"/>
        <family val="0"/>
      </rPr>
      <t>页</t>
    </r>
  </si>
  <si>
    <t>金额单位:人民币元</t>
  </si>
  <si>
    <t>3-9-1</t>
  </si>
  <si>
    <t>3-9-2</t>
  </si>
  <si>
    <t>3-9-3</t>
  </si>
  <si>
    <t>3-9-4</t>
  </si>
  <si>
    <t>3-9-5</t>
  </si>
  <si>
    <t>3-9-6</t>
  </si>
  <si>
    <t>3-9-7</t>
  </si>
  <si>
    <t>3-9-8</t>
  </si>
  <si>
    <t>3-9-9</t>
  </si>
  <si>
    <t>3-9-10</t>
  </si>
  <si>
    <t>3-9-11</t>
  </si>
  <si>
    <t>存货合计</t>
  </si>
  <si>
    <t xml:space="preserve">   减：存货跌价准备</t>
  </si>
  <si>
    <t>存货净额</t>
  </si>
  <si>
    <t>非流动资产清查评估汇总表</t>
  </si>
  <si>
    <t>表4</t>
  </si>
  <si>
    <t>4-1</t>
  </si>
  <si>
    <t>可供出售金融资产</t>
  </si>
  <si>
    <t>4-2</t>
  </si>
  <si>
    <t>持有至到期投资</t>
  </si>
  <si>
    <t>4-3</t>
  </si>
  <si>
    <t>长期应收款</t>
  </si>
  <si>
    <t>4-4</t>
  </si>
  <si>
    <t>长期股权投资</t>
  </si>
  <si>
    <t>4-5</t>
  </si>
  <si>
    <t>投资性房地产</t>
  </si>
  <si>
    <t>4-6</t>
  </si>
  <si>
    <t>4-7</t>
  </si>
  <si>
    <t>生物资产</t>
  </si>
  <si>
    <t>4-8</t>
  </si>
  <si>
    <t>油气资产</t>
  </si>
  <si>
    <t>4-9</t>
  </si>
  <si>
    <t>开发支出</t>
  </si>
  <si>
    <t>4-10</t>
  </si>
  <si>
    <t>无形资产</t>
  </si>
  <si>
    <t>4-11</t>
  </si>
  <si>
    <t>商誉</t>
  </si>
  <si>
    <t>4-12</t>
  </si>
  <si>
    <t>4-13</t>
  </si>
  <si>
    <t>递延所得税资产</t>
  </si>
  <si>
    <t>4-14</t>
  </si>
  <si>
    <t>其他非流动资产</t>
  </si>
  <si>
    <t>4</t>
  </si>
  <si>
    <t>非流动资产合计</t>
  </si>
  <si>
    <t>固定资产评估汇总表</t>
  </si>
  <si>
    <t>表4-6</t>
  </si>
  <si>
    <t xml:space="preserve">                                                                                                                             </t>
  </si>
  <si>
    <t>原值</t>
  </si>
  <si>
    <t>净值</t>
  </si>
  <si>
    <t>4-6-1</t>
  </si>
  <si>
    <t>房屋建筑物类合计</t>
  </si>
  <si>
    <t>4-6-1-1</t>
  </si>
  <si>
    <t>固定资产-房屋建筑物</t>
  </si>
  <si>
    <t>4-6-1-2</t>
  </si>
  <si>
    <t>固定资产-构筑物及其他辅助设施</t>
  </si>
  <si>
    <t>4-6-1-3</t>
  </si>
  <si>
    <t>固定资产-管道及沟槽</t>
  </si>
  <si>
    <t>4-6-2</t>
  </si>
  <si>
    <t>设备类合计</t>
  </si>
  <si>
    <t>4-6-2-1</t>
  </si>
  <si>
    <t>固定资产-机器设备</t>
  </si>
  <si>
    <t>4-6-2-2</t>
  </si>
  <si>
    <t>固定资产-车辆</t>
  </si>
  <si>
    <t>4-6-2-3</t>
  </si>
  <si>
    <t>固定资产-电子设备</t>
  </si>
  <si>
    <t>4-6-3</t>
  </si>
  <si>
    <t>固定资产净值准备</t>
  </si>
  <si>
    <t>4-6-4</t>
  </si>
  <si>
    <t>工程物资合计</t>
  </si>
  <si>
    <t>4-6-4-1</t>
  </si>
  <si>
    <t>工程物资－存货</t>
  </si>
  <si>
    <t>4-6-4-2</t>
  </si>
  <si>
    <t>工程物资－预付货款</t>
  </si>
  <si>
    <t>4-6-5</t>
  </si>
  <si>
    <t>在建工程合计</t>
  </si>
  <si>
    <t>4-6-5-1</t>
  </si>
  <si>
    <t>在建工程-土建工程</t>
  </si>
  <si>
    <t>4-6-5-2</t>
  </si>
  <si>
    <t>在建工程-设备安装工程</t>
  </si>
  <si>
    <t>4-6-5-3</t>
  </si>
  <si>
    <t>在建工程-预付工程款</t>
  </si>
  <si>
    <t>4-6-5-4</t>
  </si>
  <si>
    <t>在建工程-其他费用</t>
  </si>
  <si>
    <t>4-6-6</t>
  </si>
  <si>
    <t>4-6-7</t>
  </si>
  <si>
    <t>固定资产合计</t>
  </si>
  <si>
    <t>无形资产清查评估汇总表</t>
  </si>
  <si>
    <t>表4-10</t>
  </si>
  <si>
    <t>4-10-1</t>
  </si>
  <si>
    <t>4-10-2</t>
  </si>
  <si>
    <t>无形资产合计</t>
  </si>
  <si>
    <t>减：无形资产减值准备</t>
  </si>
  <si>
    <t xml:space="preserve"> 4-10</t>
  </si>
  <si>
    <t>无形资产净额</t>
  </si>
  <si>
    <t>流动负债清查评估汇总表</t>
  </si>
  <si>
    <t>表5</t>
  </si>
  <si>
    <t>5-1</t>
  </si>
  <si>
    <t>5-2</t>
  </si>
  <si>
    <t>交易性金融负债</t>
  </si>
  <si>
    <t>5-3</t>
  </si>
  <si>
    <t>5-4</t>
  </si>
  <si>
    <t>5-5</t>
  </si>
  <si>
    <t>5-6</t>
  </si>
  <si>
    <t>应付职工薪酬</t>
  </si>
  <si>
    <t>5-7</t>
  </si>
  <si>
    <t>应交税费</t>
  </si>
  <si>
    <t>5-8</t>
  </si>
  <si>
    <t>应付利息</t>
  </si>
  <si>
    <t>5-9</t>
  </si>
  <si>
    <t>应付利润（应付股利）</t>
  </si>
  <si>
    <t>5-10</t>
  </si>
  <si>
    <t>其他应付款</t>
  </si>
  <si>
    <t>5-11</t>
  </si>
  <si>
    <t>一年内到期的非流动负债</t>
  </si>
  <si>
    <t>5-12</t>
  </si>
  <si>
    <t>其他流动负债</t>
  </si>
  <si>
    <t>流动负债合计</t>
  </si>
  <si>
    <t>非流动负债清查评估汇总表</t>
  </si>
  <si>
    <t>表6</t>
  </si>
  <si>
    <t>6-1</t>
  </si>
  <si>
    <t>6-2</t>
  </si>
  <si>
    <t>6-3</t>
  </si>
  <si>
    <t>6-4</t>
  </si>
  <si>
    <t>专项应付款</t>
  </si>
  <si>
    <t>6-5</t>
  </si>
  <si>
    <t>预计负债</t>
  </si>
  <si>
    <t>6-6</t>
  </si>
  <si>
    <t>递延所得税负债</t>
  </si>
  <si>
    <t>6-7</t>
  </si>
  <si>
    <t>其他长期负债</t>
  </si>
  <si>
    <t>10</t>
  </si>
  <si>
    <t>长期负债合计</t>
  </si>
  <si>
    <t>货币资金—现金评估明细表</t>
  </si>
  <si>
    <t>存放部门（单位）</t>
  </si>
  <si>
    <t>币种</t>
  </si>
  <si>
    <t>外币帐面金额</t>
  </si>
  <si>
    <t>评估基准日汇率</t>
  </si>
  <si>
    <t>备注</t>
  </si>
  <si>
    <t>合    计</t>
  </si>
  <si>
    <t>货币资金—银行存款评估明细表</t>
  </si>
  <si>
    <t>开户银行</t>
  </si>
  <si>
    <t>帐号</t>
  </si>
  <si>
    <t>货币资金—其他货币资金清查评估明细表</t>
  </si>
  <si>
    <t>名称及内容</t>
  </si>
  <si>
    <t>用途</t>
  </si>
  <si>
    <t>交易性金融资产清查评估明细</t>
  </si>
  <si>
    <t>债券/股票/基金名称</t>
  </si>
  <si>
    <t>投资日期</t>
  </si>
  <si>
    <t>持有数量</t>
  </si>
  <si>
    <t>持有比例</t>
  </si>
  <si>
    <r>
      <t>基准日收盘价格</t>
    </r>
    <r>
      <rPr>
        <sz val="10"/>
        <rFont val="宋体"/>
        <family val="0"/>
      </rPr>
      <t>/股</t>
    </r>
  </si>
  <si>
    <t>预计损失</t>
  </si>
  <si>
    <t>应收未收利息</t>
  </si>
  <si>
    <t>应收票据明细清查评估明细表</t>
  </si>
  <si>
    <t>户名（结算对象）</t>
  </si>
  <si>
    <t>票据号</t>
  </si>
  <si>
    <t>承兑方式</t>
  </si>
  <si>
    <t>出票日期</t>
  </si>
  <si>
    <t>到期日期</t>
  </si>
  <si>
    <t>票面利率%</t>
  </si>
  <si>
    <t>基准日后是否已贴现</t>
  </si>
  <si>
    <t>基准日后是否已收回</t>
  </si>
  <si>
    <t>已背书转让</t>
  </si>
  <si>
    <t>应收帐款评估明细表</t>
  </si>
  <si>
    <t>欠款单位名称（结算对象）</t>
  </si>
  <si>
    <t>业务内容</t>
  </si>
  <si>
    <t>发生日期</t>
  </si>
  <si>
    <t>帐龄(月)</t>
  </si>
  <si>
    <t>账龄分析</t>
  </si>
  <si>
    <t>基准日后回款情况</t>
  </si>
  <si>
    <t>预计不可收回金额(注1)</t>
  </si>
  <si>
    <t>基准日</t>
  </si>
  <si>
    <r>
      <t>小于</t>
    </r>
    <r>
      <rPr>
        <sz val="8"/>
        <color indexed="10"/>
        <rFont val="Times New Roman"/>
        <family val="1"/>
      </rPr>
      <t>6</t>
    </r>
    <r>
      <rPr>
        <sz val="8"/>
        <color indexed="10"/>
        <rFont val="宋体"/>
        <family val="0"/>
      </rPr>
      <t>个月金额</t>
    </r>
  </si>
  <si>
    <t>6-12个月金额</t>
  </si>
  <si>
    <r>
      <t>1</t>
    </r>
    <r>
      <rPr>
        <sz val="8"/>
        <color indexed="10"/>
        <rFont val="Times New Roman"/>
        <family val="1"/>
      </rPr>
      <t>~2</t>
    </r>
    <r>
      <rPr>
        <sz val="8"/>
        <color indexed="10"/>
        <rFont val="宋体"/>
        <family val="0"/>
      </rPr>
      <t>年金额</t>
    </r>
  </si>
  <si>
    <r>
      <t>2</t>
    </r>
    <r>
      <rPr>
        <sz val="8"/>
        <color indexed="10"/>
        <rFont val="Times New Roman"/>
        <family val="1"/>
      </rPr>
      <t>~3</t>
    </r>
    <r>
      <rPr>
        <sz val="8"/>
        <color indexed="10"/>
        <rFont val="宋体"/>
        <family val="0"/>
      </rPr>
      <t>年金额</t>
    </r>
  </si>
  <si>
    <t>3年以上金额</t>
  </si>
  <si>
    <t>收回金额</t>
  </si>
  <si>
    <t>记帐凭证号</t>
  </si>
  <si>
    <t>预付帐款评估明细表</t>
  </si>
  <si>
    <t>收款单位名称（结算对象）</t>
  </si>
  <si>
    <t>挂帐时间超过一年的原因</t>
  </si>
  <si>
    <t>基准日后到货情况</t>
  </si>
  <si>
    <t>收到货物的记帐凭证号</t>
  </si>
  <si>
    <t>注释</t>
  </si>
  <si>
    <r>
      <t>小于</t>
    </r>
    <r>
      <rPr>
        <sz val="9"/>
        <color indexed="10"/>
        <rFont val="Times New Roman"/>
        <family val="1"/>
      </rPr>
      <t>6</t>
    </r>
    <r>
      <rPr>
        <sz val="9"/>
        <color indexed="10"/>
        <rFont val="宋体"/>
        <family val="0"/>
      </rPr>
      <t>个月金额</t>
    </r>
  </si>
  <si>
    <r>
      <t>1</t>
    </r>
    <r>
      <rPr>
        <sz val="9"/>
        <color indexed="10"/>
        <rFont val="Times New Roman"/>
        <family val="1"/>
      </rPr>
      <t>~2</t>
    </r>
    <r>
      <rPr>
        <sz val="9"/>
        <color indexed="10"/>
        <rFont val="宋体"/>
        <family val="0"/>
      </rPr>
      <t>年金额</t>
    </r>
  </si>
  <si>
    <r>
      <t>2</t>
    </r>
    <r>
      <rPr>
        <sz val="9"/>
        <color indexed="10"/>
        <rFont val="Times New Roman"/>
        <family val="1"/>
      </rPr>
      <t>~3</t>
    </r>
    <r>
      <rPr>
        <sz val="9"/>
        <color indexed="10"/>
        <rFont val="宋体"/>
        <family val="0"/>
      </rPr>
      <t>年金额</t>
    </r>
  </si>
  <si>
    <t>货物已到</t>
  </si>
  <si>
    <t>货物未到</t>
  </si>
  <si>
    <t>应收利息清查评估明细表</t>
  </si>
  <si>
    <t>本金</t>
  </si>
  <si>
    <t>利息所属期间</t>
  </si>
  <si>
    <r>
      <t>利息率</t>
    </r>
    <r>
      <rPr>
        <sz val="9"/>
        <rFont val="Times New Roman"/>
        <family val="1"/>
      </rPr>
      <t>%</t>
    </r>
  </si>
  <si>
    <t>应收股利（应收利润）清查评估明细表</t>
  </si>
  <si>
    <t>股利所属期间</t>
  </si>
  <si>
    <t>其他应收款评估明细表</t>
  </si>
  <si>
    <t>欠款对象名称</t>
  </si>
  <si>
    <t>存货-原材料清查评估明细表</t>
  </si>
  <si>
    <t>名称及规格型号</t>
  </si>
  <si>
    <t>计量单位</t>
  </si>
  <si>
    <r>
      <t>库龄时间</t>
    </r>
    <r>
      <rPr>
        <sz val="9"/>
        <color indexed="10"/>
        <rFont val="Times New Roman"/>
        <family val="1"/>
      </rPr>
      <t>(</t>
    </r>
    <r>
      <rPr>
        <sz val="9"/>
        <color indexed="10"/>
        <rFont val="宋体"/>
        <family val="0"/>
      </rPr>
      <t>在对应栏内划</t>
    </r>
    <r>
      <rPr>
        <sz val="9"/>
        <color indexed="10"/>
        <rFont val="Times New Roman"/>
        <family val="1"/>
      </rPr>
      <t>"</t>
    </r>
    <r>
      <rPr>
        <sz val="9"/>
        <color indexed="10"/>
        <rFont val="宋体"/>
        <family val="0"/>
      </rPr>
      <t>√</t>
    </r>
    <r>
      <rPr>
        <sz val="9"/>
        <color indexed="10"/>
        <rFont val="Times New Roman"/>
        <family val="1"/>
      </rPr>
      <t>")</t>
    </r>
  </si>
  <si>
    <r>
      <t>品质状况</t>
    </r>
    <r>
      <rPr>
        <sz val="9"/>
        <color indexed="10"/>
        <rFont val="Times New Roman"/>
        <family val="1"/>
      </rPr>
      <t>(</t>
    </r>
    <r>
      <rPr>
        <sz val="9"/>
        <color indexed="10"/>
        <rFont val="宋体"/>
        <family val="0"/>
      </rPr>
      <t>在对应栏内划</t>
    </r>
    <r>
      <rPr>
        <sz val="9"/>
        <color indexed="10"/>
        <rFont val="Times New Roman"/>
        <family val="1"/>
      </rPr>
      <t>"</t>
    </r>
    <r>
      <rPr>
        <sz val="9"/>
        <color indexed="10"/>
        <rFont val="宋体"/>
        <family val="0"/>
      </rPr>
      <t>√</t>
    </r>
    <r>
      <rPr>
        <sz val="9"/>
        <color indexed="10"/>
        <rFont val="Times New Roman"/>
        <family val="1"/>
      </rPr>
      <t>")</t>
    </r>
  </si>
  <si>
    <t>呆滞原因</t>
  </si>
  <si>
    <t>估计可能发生的损失</t>
  </si>
  <si>
    <t>实际数量</t>
  </si>
  <si>
    <t>数量</t>
  </si>
  <si>
    <t>单价</t>
  </si>
  <si>
    <t>金额</t>
  </si>
  <si>
    <r>
      <t>1</t>
    </r>
    <r>
      <rPr>
        <sz val="9"/>
        <color indexed="10"/>
        <rFont val="宋体"/>
        <family val="0"/>
      </rPr>
      <t>年以内</t>
    </r>
  </si>
  <si>
    <r>
      <t>1-2</t>
    </r>
    <r>
      <rPr>
        <sz val="9"/>
        <color indexed="10"/>
        <rFont val="宋体"/>
        <family val="0"/>
      </rPr>
      <t>年</t>
    </r>
  </si>
  <si>
    <r>
      <t>2-3</t>
    </r>
    <r>
      <rPr>
        <sz val="9"/>
        <color indexed="10"/>
        <rFont val="宋体"/>
        <family val="0"/>
      </rPr>
      <t>年</t>
    </r>
  </si>
  <si>
    <r>
      <t>3</t>
    </r>
    <r>
      <rPr>
        <sz val="9"/>
        <color indexed="10"/>
        <rFont val="宋体"/>
        <family val="0"/>
      </rPr>
      <t>年以上</t>
    </r>
  </si>
  <si>
    <t>正常</t>
  </si>
  <si>
    <t>残损</t>
  </si>
  <si>
    <t>报废</t>
  </si>
  <si>
    <t>呆滞</t>
  </si>
  <si>
    <t>存货-材料采购（在途物资）清查评估明细表</t>
  </si>
  <si>
    <t>业务发生时间</t>
  </si>
  <si>
    <t>基准日后货物入库情况</t>
  </si>
  <si>
    <t>基准日后入库的记账凭证号</t>
  </si>
  <si>
    <t>挂帐时间超过半年以上的原因</t>
  </si>
  <si>
    <t>已入库</t>
  </si>
  <si>
    <t>尚未入库</t>
  </si>
  <si>
    <t>低值易耗品评估鉴定明细表</t>
  </si>
  <si>
    <t>沙发一组</t>
  </si>
  <si>
    <t>1组</t>
  </si>
  <si>
    <t>木质茶几</t>
  </si>
  <si>
    <t>1个</t>
  </si>
  <si>
    <t>木凳</t>
  </si>
  <si>
    <t>6个</t>
  </si>
  <si>
    <t>格力空调KFR-72LW/(72561)FNBb-2</t>
  </si>
  <si>
    <t>洗衣机XQB70-S918</t>
  </si>
  <si>
    <t>电视柜</t>
  </si>
  <si>
    <t>长虹电视机3D55B4500I</t>
  </si>
  <si>
    <r>
      <t>美菱冰箱B</t>
    </r>
    <r>
      <rPr>
        <sz val="9"/>
        <rFont val="宋体"/>
        <family val="0"/>
      </rPr>
      <t>CD-216K3BQN</t>
    </r>
  </si>
  <si>
    <t>床</t>
  </si>
  <si>
    <t>2个</t>
  </si>
  <si>
    <t>床头柜</t>
  </si>
  <si>
    <t>浴缸</t>
  </si>
  <si>
    <t>电脑主机箱</t>
  </si>
  <si>
    <t>油烟机</t>
  </si>
  <si>
    <t>方太燃气灶</t>
  </si>
  <si>
    <t>勐海七子饼</t>
  </si>
  <si>
    <t>2饼</t>
  </si>
  <si>
    <t>勐海秋香茶叶</t>
  </si>
  <si>
    <t>4饼</t>
  </si>
  <si>
    <t>金牙宫廷</t>
  </si>
  <si>
    <t>9饼</t>
  </si>
  <si>
    <t>包装盒外观有霉质</t>
  </si>
  <si>
    <t>国饮班章</t>
  </si>
  <si>
    <t>8饼</t>
  </si>
  <si>
    <t>老班章</t>
  </si>
  <si>
    <r>
      <t>4提</t>
    </r>
    <r>
      <rPr>
        <sz val="9"/>
        <rFont val="宋体"/>
        <family val="0"/>
      </rPr>
      <t>*7饼</t>
    </r>
  </si>
  <si>
    <t>章明古树</t>
  </si>
  <si>
    <r>
      <t>3提</t>
    </r>
    <r>
      <rPr>
        <sz val="9"/>
        <rFont val="宋体"/>
        <family val="0"/>
      </rPr>
      <t>*7饼</t>
    </r>
  </si>
  <si>
    <t>开业庆典茶饼（装饰）</t>
  </si>
  <si>
    <r>
      <t>6提</t>
    </r>
    <r>
      <rPr>
        <sz val="9"/>
        <rFont val="宋体"/>
        <family val="0"/>
      </rPr>
      <t>*7饼</t>
    </r>
  </si>
  <si>
    <t>皮箱红酒</t>
  </si>
  <si>
    <t>1箱*2瓶</t>
  </si>
  <si>
    <t>竹箱红酒</t>
  </si>
  <si>
    <r>
      <t>5箱</t>
    </r>
    <r>
      <rPr>
        <sz val="9"/>
        <rFont val="宋体"/>
        <family val="0"/>
      </rPr>
      <t>*1瓶</t>
    </r>
  </si>
  <si>
    <t>茅台礼盒酒</t>
  </si>
  <si>
    <r>
      <t>1盒</t>
    </r>
    <r>
      <rPr>
        <sz val="9"/>
        <rFont val="宋体"/>
        <family val="0"/>
      </rPr>
      <t>*2瓶</t>
    </r>
  </si>
  <si>
    <t>茅台龙腾盛世酒</t>
  </si>
  <si>
    <t>1瓶</t>
  </si>
  <si>
    <t>糊涂醉</t>
  </si>
  <si>
    <r>
      <t>5箱</t>
    </r>
    <r>
      <rPr>
        <sz val="9"/>
        <rFont val="宋体"/>
        <family val="0"/>
      </rPr>
      <t>*6瓶</t>
    </r>
  </si>
  <si>
    <t>红酒（礼盒装）</t>
  </si>
  <si>
    <t>6瓶</t>
  </si>
  <si>
    <t>存货-包装物清查评估明细表</t>
  </si>
  <si>
    <t>存放地点</t>
  </si>
  <si>
    <t>合        计</t>
  </si>
  <si>
    <t>存货-委托加工材料清查评估明细表</t>
  </si>
  <si>
    <t>受托加工单位名称</t>
  </si>
  <si>
    <t>基准日后货物收回情况</t>
  </si>
  <si>
    <t>基准日后收回的记账凭证号</t>
  </si>
  <si>
    <t>已收回</t>
  </si>
  <si>
    <t>尚未收回</t>
  </si>
  <si>
    <t>存货-产成品（库存商品）清查评估明细表</t>
  </si>
  <si>
    <r>
      <t>产品销售状况</t>
    </r>
    <r>
      <rPr>
        <sz val="9"/>
        <color indexed="10"/>
        <rFont val="Times New Roman"/>
        <family val="1"/>
      </rPr>
      <t>(</t>
    </r>
    <r>
      <rPr>
        <sz val="9"/>
        <color indexed="10"/>
        <rFont val="宋体"/>
        <family val="0"/>
      </rPr>
      <t>在对应栏内划</t>
    </r>
    <r>
      <rPr>
        <sz val="9"/>
        <color indexed="10"/>
        <rFont val="Times New Roman"/>
        <family val="1"/>
      </rPr>
      <t>"</t>
    </r>
    <r>
      <rPr>
        <sz val="9"/>
        <color indexed="10"/>
        <rFont val="宋体"/>
        <family val="0"/>
      </rPr>
      <t>√</t>
    </r>
    <r>
      <rPr>
        <sz val="9"/>
        <color indexed="10"/>
        <rFont val="Times New Roman"/>
        <family val="1"/>
      </rPr>
      <t>")</t>
    </r>
  </si>
  <si>
    <t>长期积压的原因</t>
  </si>
  <si>
    <t>正常销售</t>
  </si>
  <si>
    <t>滞销产品</t>
  </si>
  <si>
    <t>长期积压</t>
  </si>
  <si>
    <t>已报废</t>
  </si>
  <si>
    <t>存货-在产品（自制半成品）清查评估明细表</t>
  </si>
  <si>
    <t>基准日后存货状况</t>
  </si>
  <si>
    <t>超过正常生产周期仍挂帐的数量及原因</t>
  </si>
  <si>
    <t>已完工入库数量</t>
  </si>
  <si>
    <t>尚未完工数量</t>
  </si>
  <si>
    <t>残损报废数量</t>
  </si>
  <si>
    <t>存货-分期收款发出商品清查评估明细表</t>
  </si>
  <si>
    <t>商品名称</t>
  </si>
  <si>
    <t>对方单位名称</t>
  </si>
  <si>
    <t>基准日后结算情况</t>
  </si>
  <si>
    <t>基准日后结算的记账凭证号</t>
  </si>
  <si>
    <t>已结算</t>
  </si>
  <si>
    <t>尚未结算</t>
  </si>
  <si>
    <r>
      <t>1</t>
    </r>
    <r>
      <rPr>
        <b/>
        <sz val="10"/>
        <rFont val="宋体"/>
        <family val="0"/>
      </rPr>
      <t>、请以分期收款合同单位的顺序填列商品的明细</t>
    </r>
  </si>
  <si>
    <r>
      <t>2</t>
    </r>
    <r>
      <rPr>
        <b/>
        <sz val="10"/>
        <rFont val="宋体"/>
        <family val="0"/>
      </rPr>
      <t>、如有企业超期尚未回收的应收款项，请在备注中估计不能收回的金额，并注明“已采取的措施”。</t>
    </r>
  </si>
  <si>
    <r>
      <t>3</t>
    </r>
    <r>
      <rPr>
        <b/>
        <sz val="10"/>
        <rFont val="宋体"/>
        <family val="0"/>
      </rPr>
      <t>、请复印分期收款发出商品合同备查。</t>
    </r>
  </si>
  <si>
    <t>存货-在用低值易耗品评估申报明细表</t>
  </si>
  <si>
    <r>
      <t>摊销前入帐价值</t>
    </r>
    <r>
      <rPr>
        <sz val="9"/>
        <color indexed="10"/>
        <rFont val="Times New Roman"/>
        <family val="1"/>
      </rPr>
      <t>(</t>
    </r>
    <r>
      <rPr>
        <sz val="9"/>
        <color indexed="10"/>
        <rFont val="宋体"/>
        <family val="0"/>
      </rPr>
      <t>购置价）</t>
    </r>
  </si>
  <si>
    <r>
      <t>实物状况</t>
    </r>
    <r>
      <rPr>
        <sz val="9"/>
        <color indexed="10"/>
        <rFont val="Times New Roman"/>
        <family val="1"/>
      </rPr>
      <t>(</t>
    </r>
    <r>
      <rPr>
        <sz val="9"/>
        <color indexed="10"/>
        <rFont val="宋体"/>
        <family val="0"/>
      </rPr>
      <t>在对应栏内划</t>
    </r>
    <r>
      <rPr>
        <sz val="9"/>
        <color indexed="10"/>
        <rFont val="Times New Roman"/>
        <family val="1"/>
      </rPr>
      <t>"</t>
    </r>
    <r>
      <rPr>
        <sz val="9"/>
        <color indexed="10"/>
        <rFont val="宋体"/>
        <family val="0"/>
      </rPr>
      <t>√</t>
    </r>
    <r>
      <rPr>
        <sz val="9"/>
        <color indexed="10"/>
        <rFont val="Times New Roman"/>
        <family val="1"/>
      </rPr>
      <t>")</t>
    </r>
  </si>
  <si>
    <t>开始启用时间</t>
  </si>
  <si>
    <t>使用部门</t>
  </si>
  <si>
    <t>正常在用</t>
  </si>
  <si>
    <r>
      <t>报废</t>
    </r>
    <r>
      <rPr>
        <sz val="9"/>
        <color indexed="10"/>
        <rFont val="Times New Roman"/>
        <family val="1"/>
      </rPr>
      <t>/</t>
    </r>
    <r>
      <rPr>
        <sz val="9"/>
        <color indexed="10"/>
        <rFont val="宋体"/>
        <family val="0"/>
      </rPr>
      <t>无实物</t>
    </r>
  </si>
  <si>
    <t>成新率%</t>
  </si>
  <si>
    <t>存货-委托代销商品清查评估明细表</t>
  </si>
  <si>
    <t>受托代销单位名称</t>
  </si>
  <si>
    <t>委托代销合同号</t>
  </si>
  <si>
    <t>欠付的代销费金额</t>
  </si>
  <si>
    <t>受托代销商品清查评估明细表</t>
  </si>
  <si>
    <t>委托代销单位名称</t>
  </si>
  <si>
    <t>受托代销合同号</t>
  </si>
  <si>
    <t xml:space="preserve">     待处理流动资产净损失清查评估明细表</t>
  </si>
  <si>
    <r>
      <t>项</t>
    </r>
    <r>
      <rPr>
        <sz val="9"/>
        <rFont val="Times New Roman"/>
        <family val="1"/>
      </rPr>
      <t xml:space="preserve">       </t>
    </r>
    <r>
      <rPr>
        <sz val="9"/>
        <rFont val="宋体"/>
        <family val="0"/>
      </rPr>
      <t>目</t>
    </r>
  </si>
  <si>
    <t>损失原因</t>
  </si>
  <si>
    <t>一年内到期的非流动资产清查评估明细表</t>
  </si>
  <si>
    <t>到期日</t>
  </si>
  <si>
    <t>其他流动资产清查评估明细表</t>
  </si>
  <si>
    <t>项目及内容</t>
  </si>
  <si>
    <t>可供出售金融资产清查评估明细</t>
  </si>
  <si>
    <t>被投资单位名称</t>
  </si>
  <si>
    <t>股票/债券性质</t>
  </si>
  <si>
    <t>持有比例（%）</t>
  </si>
  <si>
    <t>基准日市价</t>
  </si>
  <si>
    <t>非上市公司本期利润</t>
  </si>
  <si>
    <t>应收未收股利</t>
  </si>
  <si>
    <t>持有至到期投资清查评估明细</t>
  </si>
  <si>
    <t>债券种类</t>
  </si>
  <si>
    <t>发行日期</t>
  </si>
  <si>
    <t>票面利率（%）</t>
  </si>
  <si>
    <t>债券数量</t>
  </si>
  <si>
    <t>债券面值</t>
  </si>
  <si>
    <t xml:space="preserve">基准日
市价 </t>
  </si>
  <si>
    <t>应收未收
利息</t>
  </si>
  <si>
    <t xml:space="preserve">期末
市价 </t>
  </si>
  <si>
    <t>长期股权投资清查评估明细</t>
  </si>
  <si>
    <t>被投资单位主要业务类型</t>
  </si>
  <si>
    <t>投资(联营)方式</t>
  </si>
  <si>
    <t>协议投资期限</t>
  </si>
  <si>
    <t>投资比例</t>
  </si>
  <si>
    <t>固定资产-房屋建筑物评估明细表</t>
  </si>
  <si>
    <t>建筑物名称</t>
  </si>
  <si>
    <t>合同备案号</t>
  </si>
  <si>
    <t>结构</t>
  </si>
  <si>
    <t>建成年月</t>
  </si>
  <si>
    <t>建筑面积(㎡)</t>
  </si>
  <si>
    <t>成本单价（元/m2）</t>
  </si>
  <si>
    <t>实物清点情况</t>
  </si>
  <si>
    <t>评估单价
（元/㎡）</t>
  </si>
  <si>
    <t>寿命年限</t>
  </si>
  <si>
    <t>有√</t>
  </si>
  <si>
    <t>无×</t>
  </si>
  <si>
    <t>勐海县勐海镇景管路246号9幢2单元202号（象山嘉园）</t>
  </si>
  <si>
    <t>JL-ZF(2011)204</t>
  </si>
  <si>
    <t>砖混</t>
  </si>
  <si>
    <r>
      <t>2</t>
    </r>
    <r>
      <rPr>
        <sz val="9"/>
        <rFont val="宋体"/>
        <family val="0"/>
      </rPr>
      <t>010年</t>
    </r>
  </si>
  <si>
    <t>固定资产-构筑物及其他辅助设施评估明细表</t>
  </si>
  <si>
    <t>名称</t>
  </si>
  <si>
    <t>长度（m）</t>
  </si>
  <si>
    <t>宽度（m）</t>
  </si>
  <si>
    <t>高度（m）</t>
  </si>
  <si>
    <r>
      <t>建筑面积（m</t>
    </r>
    <r>
      <rPr>
        <vertAlign val="superscript"/>
        <sz val="9"/>
        <rFont val="宋体"/>
        <family val="0"/>
      </rPr>
      <t>2</t>
    </r>
    <r>
      <rPr>
        <sz val="9"/>
        <rFont val="宋体"/>
        <family val="0"/>
      </rPr>
      <t>）</t>
    </r>
  </si>
  <si>
    <t>容积（m³）</t>
  </si>
  <si>
    <t>评估单价（元/m2）</t>
  </si>
  <si>
    <t>固定资产-管道和沟槽清查评估明细表</t>
  </si>
  <si>
    <t>槽深（m）</t>
  </si>
  <si>
    <t>沟宽*沟厚(mm*mm)</t>
  </si>
  <si>
    <t>材质</t>
  </si>
  <si>
    <t>绝缘方式</t>
  </si>
  <si>
    <t>评估单价(元)</t>
  </si>
  <si>
    <t>管径*壁厚(mm*mm)</t>
  </si>
  <si>
    <t>固定资产-机器设备评估明细表</t>
  </si>
  <si>
    <t>设备编号</t>
  </si>
  <si>
    <t>设备名称</t>
  </si>
  <si>
    <t>规格型号</t>
  </si>
  <si>
    <t>生产厂家</t>
  </si>
  <si>
    <t>购置日期</t>
  </si>
  <si>
    <t>安放地点</t>
  </si>
  <si>
    <t>启用日期</t>
  </si>
  <si>
    <t>累计折旧</t>
  </si>
  <si>
    <t>净残值率</t>
  </si>
  <si>
    <t>固定资产-车辆评估明细表</t>
  </si>
  <si>
    <t>车辆牌号</t>
  </si>
  <si>
    <t>车辆名称及规格型号</t>
  </si>
  <si>
    <r>
      <t>已行驶里程</t>
    </r>
    <r>
      <rPr>
        <sz val="9"/>
        <rFont val="Times New Roman"/>
        <family val="1"/>
      </rPr>
      <t>(</t>
    </r>
    <r>
      <rPr>
        <sz val="9"/>
        <rFont val="宋体"/>
        <family val="0"/>
      </rPr>
      <t>公里</t>
    </r>
    <r>
      <rPr>
        <sz val="9"/>
        <rFont val="Times New Roman"/>
        <family val="1"/>
      </rPr>
      <t>)</t>
    </r>
  </si>
  <si>
    <r>
      <t>实物状况</t>
    </r>
    <r>
      <rPr>
        <sz val="9"/>
        <color indexed="10"/>
        <rFont val="Times New Roman"/>
        <family val="1"/>
      </rPr>
      <t>(</t>
    </r>
    <r>
      <rPr>
        <sz val="9"/>
        <color indexed="10"/>
        <rFont val="宋体"/>
        <family val="0"/>
      </rPr>
      <t>在对应栏内划√</t>
    </r>
    <r>
      <rPr>
        <sz val="9"/>
        <color indexed="10"/>
        <rFont val="Times New Roman"/>
        <family val="1"/>
      </rPr>
      <t>)</t>
    </r>
  </si>
  <si>
    <t>调整后账面值</t>
  </si>
  <si>
    <t>（公里）</t>
  </si>
  <si>
    <t>闲置不用</t>
  </si>
  <si>
    <t>无实物</t>
  </si>
  <si>
    <t>固定资产-电子设备评估明细表</t>
  </si>
  <si>
    <t>工程物资－存货清查评估明细表</t>
  </si>
  <si>
    <t>物资名称及规格</t>
  </si>
  <si>
    <t>工程项目名称</t>
  </si>
  <si>
    <t>工程项目进展情况</t>
  </si>
  <si>
    <t>停工原因</t>
  </si>
  <si>
    <t>物资存放时间</t>
  </si>
  <si>
    <r>
      <t>物资存放超过</t>
    </r>
    <r>
      <rPr>
        <sz val="9"/>
        <color indexed="10"/>
        <rFont val="Times New Roman"/>
        <family val="1"/>
      </rPr>
      <t>3</t>
    </r>
    <r>
      <rPr>
        <sz val="9"/>
        <color indexed="10"/>
        <rFont val="宋体"/>
        <family val="0"/>
      </rPr>
      <t>年的原因</t>
    </r>
  </si>
  <si>
    <t>已完工</t>
  </si>
  <si>
    <t>仍然在建</t>
  </si>
  <si>
    <t>停工</t>
  </si>
  <si>
    <t>工程物资－预付工程款清查评估明细表</t>
  </si>
  <si>
    <t>工程项目</t>
  </si>
  <si>
    <t>在建工程-土建工程评估明细表</t>
  </si>
  <si>
    <t>项目名称</t>
  </si>
  <si>
    <t>开工日期</t>
  </si>
  <si>
    <t>预计完工日期</t>
  </si>
  <si>
    <t>形象进度</t>
  </si>
  <si>
    <t>付款比例</t>
  </si>
  <si>
    <t>在建工程-设备安装工程清查评估明细表</t>
  </si>
  <si>
    <t>评估基准日:1999年2月28日</t>
  </si>
  <si>
    <t>预计完</t>
  </si>
  <si>
    <t>工日期</t>
  </si>
  <si>
    <t>设备费</t>
  </si>
  <si>
    <t>资金成本</t>
  </si>
  <si>
    <t>安装费及其它</t>
  </si>
  <si>
    <t>合计</t>
  </si>
  <si>
    <t>在建工程－预付工程款清查评估明细表</t>
  </si>
  <si>
    <t>在建工程－其他费用清查评估明细表</t>
  </si>
  <si>
    <t>费用内容</t>
  </si>
  <si>
    <t>固定资产清理清查评估明细表</t>
  </si>
  <si>
    <t>待处理资产名称</t>
  </si>
  <si>
    <t>清理原因</t>
  </si>
  <si>
    <t>待处理固定资产净损失清查评估明细表</t>
  </si>
  <si>
    <t>资产损失名称</t>
  </si>
  <si>
    <t>无形资产-土地使用权评估明细表</t>
  </si>
  <si>
    <t>土地权证编号</t>
  </si>
  <si>
    <t>土地位置</t>
  </si>
  <si>
    <t>终止日期</t>
  </si>
  <si>
    <t>用地性质</t>
  </si>
  <si>
    <t>准用年限</t>
  </si>
  <si>
    <t>开发程度</t>
  </si>
  <si>
    <t>面积（亩）</t>
  </si>
  <si>
    <t>原始入帐价值</t>
  </si>
  <si>
    <t xml:space="preserve">  </t>
  </si>
  <si>
    <t xml:space="preserve"> </t>
  </si>
  <si>
    <t xml:space="preserve">                                                 </t>
  </si>
  <si>
    <t>无形资产-其他无形资产评估明细表</t>
  </si>
  <si>
    <t>内容或名称</t>
  </si>
  <si>
    <t>取得日期</t>
  </si>
  <si>
    <t>法定/预计使用年限</t>
  </si>
  <si>
    <t>尚可使用年限</t>
  </si>
  <si>
    <t xml:space="preserve">增值率% </t>
  </si>
  <si>
    <t>长期待摊费用清查评估明细表</t>
  </si>
  <si>
    <t>费用名称或内容</t>
  </si>
  <si>
    <t>形成日期</t>
  </si>
  <si>
    <t>原始发生额</t>
  </si>
  <si>
    <t>预计摊销月数</t>
  </si>
  <si>
    <t>尚可受益月数</t>
  </si>
  <si>
    <t>递延资产评估明细表</t>
  </si>
  <si>
    <t>其他非流动资产清查评估明细表</t>
  </si>
  <si>
    <t>生物资产评估明细表</t>
  </si>
  <si>
    <t>种类</t>
  </si>
  <si>
    <t>群别</t>
  </si>
  <si>
    <t>种植日期</t>
  </si>
  <si>
    <t>账面价值</t>
  </si>
  <si>
    <t>评估单价</t>
  </si>
  <si>
    <t>增值率（%）</t>
  </si>
  <si>
    <t>评估原值</t>
  </si>
  <si>
    <t>评估值</t>
  </si>
  <si>
    <t>减：生产性生物资产减值准备</t>
  </si>
  <si>
    <t>净额</t>
  </si>
  <si>
    <t>被评估单位（或者产权持有单位）填表人:</t>
  </si>
  <si>
    <r>
      <t>评估人员</t>
    </r>
    <r>
      <rPr>
        <sz val="10"/>
        <rFont val="Times New Roman"/>
        <family val="1"/>
      </rPr>
      <t>:</t>
    </r>
  </si>
  <si>
    <r>
      <t xml:space="preserve">填表日期：  </t>
    </r>
    <r>
      <rPr>
        <sz val="10"/>
        <rFont val="宋体"/>
        <family val="0"/>
      </rPr>
      <t>年</t>
    </r>
    <r>
      <rPr>
        <sz val="10"/>
        <rFont val="宋体"/>
        <family val="0"/>
      </rPr>
      <t xml:space="preserve"> </t>
    </r>
    <r>
      <rPr>
        <sz val="10"/>
        <rFont val="宋体"/>
        <family val="0"/>
      </rPr>
      <t>月</t>
    </r>
    <r>
      <rPr>
        <sz val="10"/>
        <rFont val="宋体"/>
        <family val="0"/>
      </rPr>
      <t xml:space="preserve"> </t>
    </r>
    <r>
      <rPr>
        <sz val="10"/>
        <rFont val="宋体"/>
        <family val="0"/>
      </rPr>
      <t>日</t>
    </r>
  </si>
  <si>
    <t>短期借款评估明细表</t>
  </si>
  <si>
    <t>放款银行或机构名称</t>
  </si>
  <si>
    <t>借款合同编号</t>
  </si>
  <si>
    <t>借款用途</t>
  </si>
  <si>
    <t>月利率%</t>
  </si>
  <si>
    <t>外币金额</t>
  </si>
  <si>
    <t>抵押合同号/抵押物</t>
  </si>
  <si>
    <t>担保合同号担保单位</t>
  </si>
  <si>
    <t>期内最後一次付息截止日期</t>
  </si>
  <si>
    <t>外币基准日汇率</t>
  </si>
  <si>
    <t>应付票据清查评估明细表</t>
  </si>
  <si>
    <t>票据编号</t>
  </si>
  <si>
    <t>基准日后付款情况</t>
  </si>
  <si>
    <t>尚未付款</t>
  </si>
  <si>
    <t>已付款</t>
  </si>
  <si>
    <t>付款凭证号</t>
  </si>
  <si>
    <t>应付帐款评估明细表</t>
  </si>
  <si>
    <t>账龄</t>
  </si>
  <si>
    <t>预计可能支付不出的金额</t>
  </si>
  <si>
    <t>评估基准日</t>
  </si>
  <si>
    <t>支付金额</t>
  </si>
  <si>
    <t>预收帐款评估明细表</t>
  </si>
  <si>
    <t>应付职工薪金评估明细表</t>
  </si>
  <si>
    <t>部门或内容</t>
  </si>
  <si>
    <t>应交税费评估明细表</t>
  </si>
  <si>
    <t>征税机关</t>
  </si>
  <si>
    <t>税种</t>
  </si>
  <si>
    <t>应付利息清查评估明细表</t>
  </si>
  <si>
    <t>放款银行或机构名称（结算对象）</t>
  </si>
  <si>
    <t>借款本金</t>
  </si>
  <si>
    <t>应付利润（应付股利）清查评估明细表</t>
  </si>
  <si>
    <t>投资单位名称</t>
  </si>
  <si>
    <t>利润所属期间</t>
  </si>
  <si>
    <t>其他应付款评估明细表</t>
  </si>
  <si>
    <t>一年内到期的非流动负债清查评估明细表</t>
  </si>
  <si>
    <t>债券名称</t>
  </si>
  <si>
    <t>其他流动负债清查评估明细表</t>
  </si>
  <si>
    <t>户名（或结算对象）</t>
  </si>
  <si>
    <t xml:space="preserve">结算内容 </t>
  </si>
  <si>
    <t>长期借款评估明细表</t>
  </si>
  <si>
    <t xml:space="preserve">       </t>
  </si>
  <si>
    <t>期内最後一次付息截止日期及凭证号</t>
  </si>
  <si>
    <t>应付债券清查评估明细表</t>
  </si>
  <si>
    <t>债券发行单位</t>
  </si>
  <si>
    <t>票面利率</t>
  </si>
  <si>
    <t xml:space="preserve"> 长期应付款清查评估明细表</t>
  </si>
  <si>
    <t xml:space="preserve">            </t>
  </si>
  <si>
    <t xml:space="preserve">业务内容 </t>
  </si>
  <si>
    <t>初始额</t>
  </si>
  <si>
    <t>利息及汇率净损失</t>
  </si>
  <si>
    <t xml:space="preserve">合计 </t>
  </si>
  <si>
    <t>专项应付款清查评估明细表</t>
  </si>
  <si>
    <t>预计负债清查评估明细表</t>
  </si>
  <si>
    <t>递延所得税负债清查评估明细表</t>
  </si>
  <si>
    <t>户名（结算单位）</t>
  </si>
  <si>
    <t>其他非流动负债清查评估明细表</t>
  </si>
  <si>
    <t>规格数量</t>
  </si>
  <si>
    <t>账面原值</t>
  </si>
  <si>
    <t>无账面值</t>
  </si>
  <si>
    <t>茶几</t>
  </si>
  <si>
    <r>
      <t>格力空调</t>
    </r>
    <r>
      <rPr>
        <sz val="9"/>
        <color indexed="8"/>
        <rFont val="Times New Roman"/>
        <family val="1"/>
      </rPr>
      <t>KFR-72LW/(72561)FNBb-2</t>
    </r>
  </si>
  <si>
    <r>
      <t>洗衣机</t>
    </r>
    <r>
      <rPr>
        <sz val="9"/>
        <color indexed="8"/>
        <rFont val="Times New Roman"/>
        <family val="1"/>
      </rPr>
      <t>XQB70-S918</t>
    </r>
  </si>
  <si>
    <r>
      <t>长虹电视机</t>
    </r>
    <r>
      <rPr>
        <sz val="9"/>
        <color indexed="8"/>
        <rFont val="Times New Roman"/>
        <family val="1"/>
      </rPr>
      <t>3D55B4500I</t>
    </r>
  </si>
  <si>
    <r>
      <t>美菱冰箱</t>
    </r>
    <r>
      <rPr>
        <sz val="9"/>
        <color indexed="8"/>
        <rFont val="Times New Roman"/>
        <family val="1"/>
      </rPr>
      <t>BCD-216K3BQN</t>
    </r>
  </si>
  <si>
    <r>
      <t>4提</t>
    </r>
    <r>
      <rPr>
        <sz val="9"/>
        <color indexed="8"/>
        <rFont val="Times New Roman"/>
        <family val="1"/>
      </rPr>
      <t>*7</t>
    </r>
    <r>
      <rPr>
        <sz val="9"/>
        <color indexed="8"/>
        <rFont val="宋体"/>
        <family val="0"/>
      </rPr>
      <t>饼</t>
    </r>
  </si>
  <si>
    <r>
      <t>3提</t>
    </r>
    <r>
      <rPr>
        <sz val="9"/>
        <color indexed="8"/>
        <rFont val="Times New Roman"/>
        <family val="1"/>
      </rPr>
      <t>*7</t>
    </r>
    <r>
      <rPr>
        <sz val="9"/>
        <color indexed="8"/>
        <rFont val="宋体"/>
        <family val="0"/>
      </rPr>
      <t>饼</t>
    </r>
  </si>
  <si>
    <r>
      <t>开业庆典茶饼</t>
    </r>
    <r>
      <rPr>
        <sz val="9"/>
        <color indexed="8"/>
        <rFont val="Times New Roman"/>
        <family val="1"/>
      </rPr>
      <t>(</t>
    </r>
    <r>
      <rPr>
        <sz val="9"/>
        <color indexed="8"/>
        <rFont val="宋体"/>
        <family val="0"/>
      </rPr>
      <t>装饰</t>
    </r>
    <r>
      <rPr>
        <sz val="9"/>
        <color indexed="8"/>
        <rFont val="Times New Roman"/>
        <family val="1"/>
      </rPr>
      <t>)</t>
    </r>
  </si>
  <si>
    <r>
      <t>6提</t>
    </r>
    <r>
      <rPr>
        <sz val="9"/>
        <color indexed="8"/>
        <rFont val="Times New Roman"/>
        <family val="1"/>
      </rPr>
      <t>*7</t>
    </r>
    <r>
      <rPr>
        <sz val="9"/>
        <color indexed="8"/>
        <rFont val="宋体"/>
        <family val="0"/>
      </rPr>
      <t>饼</t>
    </r>
  </si>
  <si>
    <r>
      <t>1箱</t>
    </r>
    <r>
      <rPr>
        <sz val="9"/>
        <color indexed="8"/>
        <rFont val="Times New Roman"/>
        <family val="1"/>
      </rPr>
      <t>*2</t>
    </r>
    <r>
      <rPr>
        <sz val="9"/>
        <color indexed="8"/>
        <rFont val="宋体"/>
        <family val="0"/>
      </rPr>
      <t>瓶</t>
    </r>
  </si>
  <si>
    <r>
      <t>5箱</t>
    </r>
    <r>
      <rPr>
        <sz val="9"/>
        <color indexed="8"/>
        <rFont val="Times New Roman"/>
        <family val="1"/>
      </rPr>
      <t>*1</t>
    </r>
    <r>
      <rPr>
        <sz val="9"/>
        <color indexed="8"/>
        <rFont val="宋体"/>
        <family val="0"/>
      </rPr>
      <t>瓶</t>
    </r>
  </si>
  <si>
    <r>
      <t>1盒</t>
    </r>
    <r>
      <rPr>
        <sz val="9"/>
        <color indexed="8"/>
        <rFont val="Times New Roman"/>
        <family val="1"/>
      </rPr>
      <t>*2</t>
    </r>
    <r>
      <rPr>
        <sz val="9"/>
        <color indexed="8"/>
        <rFont val="宋体"/>
        <family val="0"/>
      </rPr>
      <t>瓶</t>
    </r>
  </si>
  <si>
    <r>
      <t>5箱</t>
    </r>
    <r>
      <rPr>
        <sz val="9"/>
        <color indexed="8"/>
        <rFont val="Times New Roman"/>
        <family val="1"/>
      </rPr>
      <t>*6</t>
    </r>
    <r>
      <rPr>
        <sz val="9"/>
        <color indexed="8"/>
        <rFont val="宋体"/>
        <family val="0"/>
      </rPr>
      <t>瓶</t>
    </r>
  </si>
  <si>
    <r>
      <t>红酒</t>
    </r>
    <r>
      <rPr>
        <sz val="9"/>
        <color indexed="8"/>
        <rFont val="Times New Roman"/>
        <family val="1"/>
      </rPr>
      <t>(</t>
    </r>
    <r>
      <rPr>
        <sz val="9"/>
        <color indexed="8"/>
        <rFont val="宋体"/>
        <family val="0"/>
      </rPr>
      <t>礼盒装</t>
    </r>
    <r>
      <rPr>
        <sz val="9"/>
        <color indexed="8"/>
        <rFont val="Times New Roman"/>
        <family val="1"/>
      </rPr>
      <t>)</t>
    </r>
  </si>
  <si>
    <t>比较因素内容</t>
  </si>
  <si>
    <t>鉴定对象</t>
  </si>
  <si>
    <r>
      <t>可比实例</t>
    </r>
    <r>
      <rPr>
        <b/>
        <sz val="11"/>
        <color indexed="8"/>
        <rFont val="Times New Roman"/>
        <family val="1"/>
      </rPr>
      <t>A</t>
    </r>
  </si>
  <si>
    <r>
      <t>可比实例</t>
    </r>
    <r>
      <rPr>
        <b/>
        <sz val="11"/>
        <color indexed="8"/>
        <rFont val="Times New Roman"/>
        <family val="1"/>
      </rPr>
      <t>B</t>
    </r>
  </si>
  <si>
    <r>
      <t>可比实例</t>
    </r>
    <r>
      <rPr>
        <b/>
        <sz val="11"/>
        <color indexed="8"/>
        <rFont val="Times New Roman"/>
        <family val="1"/>
      </rPr>
      <t>C</t>
    </r>
  </si>
  <si>
    <r>
      <t>交易价格</t>
    </r>
    <r>
      <rPr>
        <b/>
        <sz val="11"/>
        <color indexed="8"/>
        <rFont val="Times New Roman"/>
        <family val="1"/>
      </rPr>
      <t>(</t>
    </r>
    <r>
      <rPr>
        <b/>
        <sz val="11"/>
        <color indexed="8"/>
        <rFont val="宋体"/>
        <family val="0"/>
      </rPr>
      <t>万元</t>
    </r>
    <r>
      <rPr>
        <b/>
        <sz val="11"/>
        <color indexed="8"/>
        <rFont val="Times New Roman"/>
        <family val="1"/>
      </rPr>
      <t>/</t>
    </r>
    <r>
      <rPr>
        <b/>
        <sz val="11"/>
        <color indexed="8"/>
        <rFont val="宋体"/>
        <family val="0"/>
      </rPr>
      <t>套</t>
    </r>
    <r>
      <rPr>
        <b/>
        <sz val="11"/>
        <color indexed="8"/>
        <rFont val="Times New Roman"/>
        <family val="1"/>
      </rPr>
      <t>)</t>
    </r>
  </si>
  <si>
    <t>待估</t>
  </si>
  <si>
    <r>
      <t>5</t>
    </r>
    <r>
      <rPr>
        <sz val="11"/>
        <color indexed="8"/>
        <rFont val="宋体"/>
        <family val="0"/>
      </rPr>
      <t>4万元</t>
    </r>
  </si>
  <si>
    <t>61万元</t>
  </si>
  <si>
    <t>66万元</t>
  </si>
  <si>
    <r>
      <t>5</t>
    </r>
    <r>
      <rPr>
        <sz val="11"/>
        <color indexed="8"/>
        <rFont val="宋体"/>
        <family val="0"/>
      </rPr>
      <t>5万元</t>
    </r>
  </si>
  <si>
    <r>
      <t>交易价格</t>
    </r>
    <r>
      <rPr>
        <b/>
        <sz val="11"/>
        <color indexed="8"/>
        <rFont val="Times New Roman"/>
        <family val="1"/>
      </rPr>
      <t>(</t>
    </r>
    <r>
      <rPr>
        <b/>
        <sz val="11"/>
        <color indexed="8"/>
        <rFont val="宋体"/>
        <family val="0"/>
      </rPr>
      <t>元</t>
    </r>
    <r>
      <rPr>
        <b/>
        <sz val="11"/>
        <color indexed="8"/>
        <rFont val="Times New Roman"/>
        <family val="1"/>
      </rPr>
      <t>/</t>
    </r>
    <r>
      <rPr>
        <b/>
        <sz val="11"/>
        <color indexed="8"/>
        <rFont val="宋体"/>
        <family val="0"/>
      </rPr>
      <t>㎡</t>
    </r>
    <r>
      <rPr>
        <b/>
        <sz val="11"/>
        <color indexed="8"/>
        <rFont val="Times New Roman"/>
        <family val="1"/>
      </rPr>
      <t>)</t>
    </r>
  </si>
  <si>
    <t>交易情况</t>
  </si>
  <si>
    <t>待交易</t>
  </si>
  <si>
    <t>正常交易</t>
  </si>
  <si>
    <t>交易情况修正</t>
  </si>
  <si>
    <t>100/100</t>
  </si>
  <si>
    <t>交易日期</t>
  </si>
  <si>
    <t>交易日期调整</t>
  </si>
  <si>
    <t>区域状况</t>
  </si>
  <si>
    <t>区域功能定位</t>
  </si>
  <si>
    <t>住宅</t>
  </si>
  <si>
    <t>区域状况调整</t>
  </si>
  <si>
    <t>基础配套设施</t>
  </si>
  <si>
    <t>齐全</t>
  </si>
  <si>
    <t>交通便利程度</t>
  </si>
  <si>
    <t>较好</t>
  </si>
  <si>
    <t>公共设施完善度</t>
  </si>
  <si>
    <t>完善</t>
  </si>
  <si>
    <t>商业繁华程度</t>
  </si>
  <si>
    <t>环境状况</t>
  </si>
  <si>
    <t>实物状况</t>
  </si>
  <si>
    <t>新旧程度</t>
  </si>
  <si>
    <t>实物状况调整</t>
  </si>
  <si>
    <t>装修情况</t>
  </si>
  <si>
    <t>简单装修</t>
  </si>
  <si>
    <t>毛坯</t>
  </si>
  <si>
    <t>100/96</t>
  </si>
  <si>
    <t>户型结构</t>
  </si>
  <si>
    <t>一般</t>
  </si>
  <si>
    <r>
      <t>所在层数</t>
    </r>
    <r>
      <rPr>
        <b/>
        <sz val="11"/>
        <color indexed="8"/>
        <rFont val="Times New Roman"/>
        <family val="1"/>
      </rPr>
      <t>/</t>
    </r>
    <r>
      <rPr>
        <b/>
        <sz val="11"/>
        <color indexed="8"/>
        <rFont val="宋体"/>
        <family val="0"/>
      </rPr>
      <t>总层数</t>
    </r>
  </si>
  <si>
    <t>100/99</t>
  </si>
  <si>
    <t>采光、通风</t>
  </si>
  <si>
    <t>景观</t>
  </si>
  <si>
    <t>物业管理</t>
  </si>
  <si>
    <t>朝向</t>
  </si>
  <si>
    <t>西向</t>
  </si>
  <si>
    <t>建筑结构</t>
  </si>
  <si>
    <t>砖混结构</t>
  </si>
  <si>
    <r>
      <t>面积</t>
    </r>
    <r>
      <rPr>
        <b/>
        <sz val="11"/>
        <color indexed="8"/>
        <rFont val="Times New Roman"/>
        <family val="1"/>
      </rPr>
      <t>(</t>
    </r>
    <r>
      <rPr>
        <b/>
        <sz val="11"/>
        <color indexed="8"/>
        <rFont val="宋体"/>
        <family val="0"/>
      </rPr>
      <t>㎡</t>
    </r>
    <r>
      <rPr>
        <b/>
        <sz val="11"/>
        <color indexed="8"/>
        <rFont val="Times New Roman"/>
        <family val="1"/>
      </rPr>
      <t>)</t>
    </r>
  </si>
  <si>
    <r>
      <t xml:space="preserve">  面积</t>
    </r>
    <r>
      <rPr>
        <b/>
        <sz val="11"/>
        <color indexed="8"/>
        <rFont val="Times New Roman"/>
        <family val="1"/>
      </rPr>
      <t>(</t>
    </r>
    <r>
      <rPr>
        <b/>
        <sz val="11"/>
        <color indexed="8"/>
        <rFont val="宋体"/>
        <family val="0"/>
      </rPr>
      <t>㎡</t>
    </r>
    <r>
      <rPr>
        <b/>
        <sz val="11"/>
        <color indexed="8"/>
        <rFont val="Times New Roman"/>
        <family val="1"/>
      </rPr>
      <t>)</t>
    </r>
  </si>
  <si>
    <t>维护保养状况</t>
  </si>
  <si>
    <t>权益状况</t>
  </si>
  <si>
    <t>土地使用权类型</t>
  </si>
  <si>
    <t>出让</t>
  </si>
  <si>
    <t>权益状况调整</t>
  </si>
  <si>
    <t>他项权利限制</t>
  </si>
  <si>
    <t>无</t>
  </si>
  <si>
    <t>城市规划限制</t>
  </si>
  <si>
    <r>
      <t>调整后价格</t>
    </r>
    <r>
      <rPr>
        <b/>
        <sz val="11"/>
        <color indexed="8"/>
        <rFont val="Times New Roman"/>
        <family val="1"/>
      </rPr>
      <t>(</t>
    </r>
    <r>
      <rPr>
        <b/>
        <sz val="11"/>
        <color indexed="8"/>
        <rFont val="宋体"/>
        <family val="0"/>
      </rPr>
      <t>元</t>
    </r>
    <r>
      <rPr>
        <b/>
        <sz val="11"/>
        <color indexed="8"/>
        <rFont val="Times New Roman"/>
        <family val="1"/>
      </rPr>
      <t>/</t>
    </r>
    <r>
      <rPr>
        <b/>
        <sz val="11"/>
        <color indexed="8"/>
        <rFont val="宋体"/>
        <family val="0"/>
      </rPr>
      <t>㎡</t>
    </r>
    <r>
      <rPr>
        <b/>
        <sz val="11"/>
        <color indexed="8"/>
        <rFont val="Times New Roman"/>
        <family val="1"/>
      </rPr>
      <t>)</t>
    </r>
  </si>
  <si>
    <r>
      <t>比较价值</t>
    </r>
    <r>
      <rPr>
        <b/>
        <sz val="11"/>
        <color indexed="8"/>
        <rFont val="Times New Roman"/>
        <family val="1"/>
      </rPr>
      <t>(</t>
    </r>
    <r>
      <rPr>
        <b/>
        <sz val="11"/>
        <color indexed="8"/>
        <rFont val="宋体"/>
        <family val="0"/>
      </rPr>
      <t>元</t>
    </r>
    <r>
      <rPr>
        <b/>
        <sz val="11"/>
        <color indexed="8"/>
        <rFont val="Times New Roman"/>
        <family val="1"/>
      </rPr>
      <t>/</t>
    </r>
    <r>
      <rPr>
        <b/>
        <sz val="11"/>
        <color indexed="8"/>
        <rFont val="宋体"/>
        <family val="0"/>
      </rPr>
      <t>㎡</t>
    </r>
    <r>
      <rPr>
        <b/>
        <sz val="11"/>
        <color indexed="8"/>
        <rFont val="Times New Roman"/>
        <family val="1"/>
      </rPr>
      <t>)</t>
    </r>
  </si>
  <si>
    <t>102.76平方米</t>
  </si>
  <si>
    <r>
      <t>总价</t>
    </r>
    <r>
      <rPr>
        <b/>
        <sz val="11"/>
        <color indexed="8"/>
        <rFont val="Times New Roman"/>
        <family val="1"/>
      </rPr>
      <t>(</t>
    </r>
    <r>
      <rPr>
        <b/>
        <sz val="11"/>
        <color indexed="8"/>
        <rFont val="宋体"/>
        <family val="0"/>
      </rPr>
      <t>元</t>
    </r>
    <r>
      <rPr>
        <b/>
        <sz val="11"/>
        <color indexed="8"/>
        <rFont val="Times New Roman"/>
        <family val="1"/>
      </rPr>
      <t>)</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</si>
</sst>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_);_(&quot;$&quot;* \(#,##0.0\);_(&quot;$&quot;* &quot;-&quot;??_);_(@_)"/>
    <numFmt numFmtId="177" formatCode="mmm\ dd\,\ yy"/>
    <numFmt numFmtId="178" formatCode="mm/dd/yy_)"/>
    <numFmt numFmtId="179" formatCode="_(&quot;$&quot;* #,##0_);_(&quot;$&quot;* \(#,##0\);_(&quot;$&quot;* &quot;-&quot;??_);_(@_)"/>
    <numFmt numFmtId="180" formatCode="#,##0.00_ "/>
    <numFmt numFmtId="181" formatCode="0.00_ "/>
    <numFmt numFmtId="182" formatCode="yyyy/mm"/>
    <numFmt numFmtId="183" formatCode="_-* #,##0.00_-;\-* #,##0.00_-;_-* &quot;-&quot;??_-;_-@_-"/>
    <numFmt numFmtId="184" formatCode="yyyy/m/d;@"/>
    <numFmt numFmtId="185" formatCode="0_ "/>
    <numFmt numFmtId="186" formatCode="_(* #,##0.00_);_(* \(#,##0.00\);_(* &quot;-&quot;_);_(@_)"/>
    <numFmt numFmtId="187" formatCode="yyyy\.mm"/>
    <numFmt numFmtId="188" formatCode="#,##0_ "/>
    <numFmt numFmtId="189" formatCode="_ * #,##0.00_ ;_ * \-#,##0.00_ ;_ * &quot;-&quot;_ ;_ @_ "/>
    <numFmt numFmtId="190" formatCode="yyyy&quot;年&quot;m&quot;月&quot;;@"/>
    <numFmt numFmtId="191" formatCode="yyyy/mm/dd"/>
    <numFmt numFmtId="192" formatCode="#,##0.00_);[Red]\(#,##0.00\)"/>
  </numFmts>
  <fonts count="106">
    <font>
      <sz val="12"/>
      <name val="宋体"/>
      <family val="0"/>
    </font>
    <font>
      <sz val="12"/>
      <color indexed="10"/>
      <name val="宋体"/>
      <family val="0"/>
    </font>
    <font>
      <b/>
      <sz val="11"/>
      <color indexed="8"/>
      <name val="宋体"/>
      <family val="0"/>
    </font>
    <font>
      <sz val="11"/>
      <color indexed="8"/>
      <name val="宋体"/>
      <family val="0"/>
    </font>
    <font>
      <b/>
      <sz val="11"/>
      <name val="宋体"/>
      <family val="0"/>
    </font>
    <font>
      <sz val="11"/>
      <name val="宋体"/>
      <family val="0"/>
    </font>
    <font>
      <b/>
      <sz val="11"/>
      <color indexed="10"/>
      <name val="宋体"/>
      <family val="0"/>
    </font>
    <font>
      <sz val="11"/>
      <color indexed="10"/>
      <name val="宋体"/>
      <family val="0"/>
    </font>
    <font>
      <sz val="11"/>
      <color indexed="8"/>
      <name val="Times New Roman"/>
      <family val="1"/>
    </font>
    <font>
      <sz val="9"/>
      <color indexed="8"/>
      <name val="宋体"/>
      <family val="0"/>
    </font>
    <font>
      <b/>
      <sz val="18"/>
      <name val="宋体"/>
      <family val="0"/>
    </font>
    <font>
      <sz val="9"/>
      <name val="宋体"/>
      <family val="0"/>
    </font>
    <font>
      <u val="single"/>
      <sz val="9"/>
      <color indexed="12"/>
      <name val="宋体"/>
      <family val="0"/>
    </font>
    <font>
      <sz val="9"/>
      <color indexed="10"/>
      <name val="宋体"/>
      <family val="0"/>
    </font>
    <font>
      <sz val="18"/>
      <name val="黑体"/>
      <family val="3"/>
    </font>
    <font>
      <sz val="10"/>
      <name val="宋体"/>
      <family val="0"/>
    </font>
    <font>
      <sz val="9"/>
      <name val="隶书"/>
      <family val="3"/>
    </font>
    <font>
      <sz val="8"/>
      <name val="宋体"/>
      <family val="0"/>
    </font>
    <font>
      <sz val="12"/>
      <color indexed="8"/>
      <name val="宋体"/>
      <family val="0"/>
    </font>
    <font>
      <sz val="9"/>
      <color indexed="10"/>
      <name val="Times New Roman"/>
      <family val="1"/>
    </font>
    <font>
      <sz val="10"/>
      <name val="Times New Roman"/>
      <family val="1"/>
    </font>
    <font>
      <sz val="9"/>
      <name val="Times New Roman"/>
      <family val="1"/>
    </font>
    <font>
      <b/>
      <sz val="10"/>
      <name val="Times New Roman"/>
      <family val="1"/>
    </font>
    <font>
      <i/>
      <sz val="9"/>
      <name val="宋体"/>
      <family val="0"/>
    </font>
    <font>
      <b/>
      <i/>
      <sz val="18"/>
      <name val="宋体"/>
      <family val="0"/>
    </font>
    <font>
      <sz val="8"/>
      <color indexed="10"/>
      <name val="宋体"/>
      <family val="0"/>
    </font>
    <font>
      <sz val="10"/>
      <color indexed="10"/>
      <name val="宋体"/>
      <family val="0"/>
    </font>
    <font>
      <sz val="18"/>
      <name val="宋体"/>
      <family val="0"/>
    </font>
    <font>
      <sz val="9"/>
      <name val="仿宋_GB2312"/>
      <family val="0"/>
    </font>
    <font>
      <b/>
      <sz val="9"/>
      <name val="宋体"/>
      <family val="0"/>
    </font>
    <font>
      <b/>
      <sz val="24"/>
      <name val="宋体"/>
      <family val="0"/>
    </font>
    <font>
      <sz val="14"/>
      <name val="宋体"/>
      <family val="0"/>
    </font>
    <font>
      <u val="single"/>
      <sz val="12"/>
      <color indexed="12"/>
      <name val="宋体"/>
      <family val="0"/>
    </font>
    <font>
      <sz val="14"/>
      <name val="Arial Narrow"/>
      <family val="2"/>
    </font>
    <font>
      <sz val="24"/>
      <name val="宋体"/>
      <family val="0"/>
    </font>
    <font>
      <b/>
      <sz val="14"/>
      <name val="宋体"/>
      <family val="0"/>
    </font>
    <font>
      <b/>
      <sz val="28"/>
      <name val="宋体"/>
      <family val="0"/>
    </font>
    <font>
      <b/>
      <sz val="26"/>
      <name val="宋体"/>
      <family val="0"/>
    </font>
    <font>
      <b/>
      <sz val="22"/>
      <name val="宋体"/>
      <family val="0"/>
    </font>
    <font>
      <sz val="14"/>
      <name val="Times New Roman"/>
      <family val="1"/>
    </font>
    <font>
      <sz val="12"/>
      <name val="仿宋_GB2312"/>
      <family val="0"/>
    </font>
    <font>
      <sz val="12"/>
      <color indexed="62"/>
      <name val="宋体"/>
      <family val="0"/>
    </font>
    <font>
      <sz val="12"/>
      <color indexed="12"/>
      <name val="宋体"/>
      <family val="0"/>
    </font>
    <font>
      <b/>
      <sz val="22"/>
      <name val="华文新魏"/>
      <family val="0"/>
    </font>
    <font>
      <b/>
      <sz val="26"/>
      <name val="华文新魏"/>
      <family val="0"/>
    </font>
    <font>
      <sz val="12"/>
      <color indexed="10"/>
      <name val="仿宋_GB2312"/>
      <family val="0"/>
    </font>
    <font>
      <i/>
      <sz val="12"/>
      <name val="华文楷体"/>
      <family val="0"/>
    </font>
    <font>
      <i/>
      <sz val="14"/>
      <name val="华文楷体"/>
      <family val="0"/>
    </font>
    <font>
      <sz val="12"/>
      <name val="华文行楷"/>
      <family val="0"/>
    </font>
    <font>
      <sz val="9"/>
      <color indexed="12"/>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b/>
      <sz val="11"/>
      <color indexed="62"/>
      <name val="宋体"/>
      <family val="0"/>
    </font>
    <font>
      <sz val="11"/>
      <color indexed="19"/>
      <name val="宋体"/>
      <family val="0"/>
    </font>
    <font>
      <sz val="11"/>
      <color indexed="62"/>
      <name val="宋体"/>
      <family val="0"/>
    </font>
    <font>
      <b/>
      <sz val="11"/>
      <color indexed="9"/>
      <name val="宋体"/>
      <family val="0"/>
    </font>
    <font>
      <b/>
      <sz val="13"/>
      <color indexed="62"/>
      <name val="宋体"/>
      <family val="0"/>
    </font>
    <font>
      <b/>
      <sz val="12"/>
      <name val="Arial"/>
      <family val="2"/>
    </font>
    <font>
      <sz val="8"/>
      <name val="Arial"/>
      <family val="2"/>
    </font>
    <font>
      <i/>
      <sz val="11"/>
      <color indexed="23"/>
      <name val="宋体"/>
      <family val="0"/>
    </font>
    <font>
      <u val="single"/>
      <sz val="12"/>
      <color indexed="36"/>
      <name val="宋体"/>
      <family val="0"/>
    </font>
    <font>
      <sz val="11"/>
      <color indexed="16"/>
      <name val="宋体"/>
      <family val="0"/>
    </font>
    <font>
      <sz val="11"/>
      <color indexed="53"/>
      <name val="宋体"/>
      <family val="0"/>
    </font>
    <font>
      <b/>
      <sz val="11"/>
      <color indexed="53"/>
      <name val="宋体"/>
      <family val="0"/>
    </font>
    <font>
      <sz val="10"/>
      <name val="Arial"/>
      <family val="2"/>
    </font>
    <font>
      <sz val="11"/>
      <color indexed="17"/>
      <name val="宋体"/>
      <family val="0"/>
    </font>
    <font>
      <sz val="12"/>
      <name val="Times New Roman"/>
      <family val="1"/>
    </font>
    <font>
      <sz val="11"/>
      <name val="蹈框"/>
      <family val="0"/>
    </font>
    <font>
      <sz val="11"/>
      <name val="ＭＳ Ｐゴシック"/>
      <family val="2"/>
    </font>
    <font>
      <sz val="12"/>
      <name val="바탕체"/>
      <family val="3"/>
    </font>
    <font>
      <b/>
      <sz val="11"/>
      <color indexed="8"/>
      <name val="Times New Roman"/>
      <family val="1"/>
    </font>
    <font>
      <sz val="9"/>
      <color indexed="8"/>
      <name val="Times New Roman"/>
      <family val="1"/>
    </font>
    <font>
      <vertAlign val="superscript"/>
      <sz val="9"/>
      <name val="宋体"/>
      <family val="0"/>
    </font>
    <font>
      <b/>
      <sz val="10"/>
      <name val="宋体"/>
      <family val="0"/>
    </font>
    <font>
      <sz val="8"/>
      <color indexed="10"/>
      <name val="Times New Roman"/>
      <family val="1"/>
    </font>
    <font>
      <b/>
      <sz val="9"/>
      <color indexed="10"/>
      <name val="宋体"/>
      <family val="0"/>
    </font>
    <font>
      <b/>
      <sz val="9"/>
      <color indexed="10"/>
      <name val="Times New Roman"/>
      <family val="1"/>
    </font>
    <font>
      <b/>
      <sz val="9"/>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b/>
      <sz val="11"/>
      <color rgb="FF000000"/>
      <name val="宋体"/>
      <family val="0"/>
    </font>
    <font>
      <sz val="11"/>
      <color rgb="FF000000"/>
      <name val="宋体"/>
      <family val="0"/>
    </font>
    <font>
      <b/>
      <sz val="11"/>
      <color rgb="FFFF0000"/>
      <name val="宋体"/>
      <family val="0"/>
    </font>
    <font>
      <sz val="11"/>
      <color rgb="FFFF0000"/>
      <name val="宋体"/>
      <family val="0"/>
    </font>
    <font>
      <sz val="11"/>
      <color rgb="FF000000"/>
      <name val="Times New Roman"/>
      <family val="1"/>
    </font>
    <font>
      <sz val="9"/>
      <color rgb="FF000000"/>
      <name val="宋体"/>
      <family val="0"/>
    </font>
    <font>
      <sz val="12"/>
      <color rgb="FF000000"/>
      <name val="宋体"/>
      <family val="0"/>
    </font>
    <font>
      <b/>
      <sz val="8"/>
      <name val="宋体"/>
      <family val="2"/>
    </font>
  </fonts>
  <fills count="40">
    <fill>
      <patternFill/>
    </fill>
    <fill>
      <patternFill patternType="gray125"/>
    </fill>
    <fill>
      <patternFill patternType="solid">
        <fgColor indexed="9"/>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rgb="FF00CCFF"/>
        <bgColor indexed="64"/>
      </patternFill>
    </fill>
    <fill>
      <patternFill patternType="solid">
        <fgColor rgb="FFFFFFFF"/>
        <bgColor indexed="64"/>
      </patternFill>
    </fill>
    <fill>
      <patternFill patternType="solid">
        <fgColor indexed="13"/>
        <bgColor indexed="64"/>
      </patternFill>
    </fill>
    <fill>
      <patternFill patternType="solid">
        <fgColor indexed="40"/>
        <bgColor indexed="64"/>
      </patternFill>
    </fill>
    <fill>
      <patternFill patternType="solid">
        <fgColor indexed="49"/>
        <bgColor indexed="64"/>
      </patternFill>
    </fill>
  </fills>
  <borders count="46">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color indexed="63"/>
      </right>
      <top style="thin"/>
      <bottom style="thin"/>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style="medium">
        <color rgb="FF000000"/>
      </top>
      <bottom style="medium">
        <color rgb="FF000000"/>
      </bottom>
    </border>
    <border>
      <left/>
      <right style="medium">
        <color rgb="FF000000"/>
      </right>
      <top/>
      <bottom style="medium">
        <color rgb="FF000000"/>
      </bottom>
    </border>
    <border>
      <left style="medium">
        <color rgb="FF000000"/>
      </left>
      <right style="medium">
        <color rgb="FF000000"/>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color indexed="45"/>
      </right>
      <top style="thin">
        <color indexed="45"/>
      </top>
      <bottom style="thin">
        <color indexed="45"/>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color indexed="29"/>
      </left>
      <right style="thin">
        <color indexed="29"/>
      </right>
      <top style="thin">
        <color indexed="29"/>
      </top>
      <bottom style="thin">
        <color indexed="29"/>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color indexed="63"/>
      </left>
      <right>
        <color indexed="63"/>
      </right>
      <top style="double"/>
      <bottom>
        <color indexed="63"/>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60" fillId="2" borderId="1" applyNumberFormat="0" applyBorder="0" applyAlignment="0" applyProtection="0"/>
    <xf numFmtId="42" fontId="0" fillId="0" borderId="0" applyFont="0" applyFill="0" applyBorder="0" applyAlignment="0" applyProtection="0"/>
    <xf numFmtId="0" fontId="80" fillId="3" borderId="0" applyNumberFormat="0" applyBorder="0" applyAlignment="0" applyProtection="0"/>
    <xf numFmtId="0" fontId="81" fillId="4" borderId="2" applyNumberFormat="0" applyAlignment="0" applyProtection="0"/>
    <xf numFmtId="44" fontId="0" fillId="0" borderId="0" applyFont="0" applyFill="0" applyBorder="0" applyAlignment="0" applyProtection="0"/>
    <xf numFmtId="177" fontId="0" fillId="0" borderId="0" applyFont="0" applyFill="0" applyBorder="0" applyAlignment="0" applyProtection="0"/>
    <xf numFmtId="41" fontId="0" fillId="0" borderId="0" applyFont="0" applyFill="0" applyBorder="0" applyAlignment="0" applyProtection="0"/>
    <xf numFmtId="0" fontId="80" fillId="5" borderId="0" applyNumberFormat="0" applyBorder="0" applyAlignment="0" applyProtection="0"/>
    <xf numFmtId="0" fontId="82" fillId="6" borderId="0" applyNumberFormat="0" applyBorder="0" applyAlignment="0" applyProtection="0"/>
    <xf numFmtId="43" fontId="0" fillId="0" borderId="0" applyFont="0" applyFill="0" applyBorder="0" applyAlignment="0" applyProtection="0"/>
    <xf numFmtId="0" fontId="83" fillId="7"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8" borderId="3" applyNumberFormat="0" applyFont="0" applyAlignment="0" applyProtection="0"/>
    <xf numFmtId="0" fontId="83" fillId="9" borderId="0" applyNumberFormat="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4" applyNumberFormat="0" applyFill="0" applyAlignment="0" applyProtection="0"/>
    <xf numFmtId="0" fontId="89" fillId="0" borderId="5" applyNumberFormat="0" applyFill="0" applyAlignment="0" applyProtection="0"/>
    <xf numFmtId="0" fontId="83" fillId="10" borderId="0" applyNumberFormat="0" applyBorder="0" applyAlignment="0" applyProtection="0"/>
    <xf numFmtId="0" fontId="84" fillId="0" borderId="6" applyNumberFormat="0" applyFill="0" applyAlignment="0" applyProtection="0"/>
    <xf numFmtId="0" fontId="83" fillId="11" borderId="0" applyNumberFormat="0" applyBorder="0" applyAlignment="0" applyProtection="0"/>
    <xf numFmtId="0" fontId="90" fillId="12" borderId="7" applyNumberFormat="0" applyAlignment="0" applyProtection="0"/>
    <xf numFmtId="179" fontId="0" fillId="0" borderId="0" applyFont="0" applyFill="0" applyBorder="0" applyAlignment="0" applyProtection="0"/>
    <xf numFmtId="0" fontId="91" fillId="12" borderId="2" applyNumberFormat="0" applyAlignment="0" applyProtection="0"/>
    <xf numFmtId="43" fontId="20" fillId="0" borderId="0" applyFont="0" applyFill="0" applyBorder="0" applyAlignment="0" applyProtection="0"/>
    <xf numFmtId="0" fontId="92" fillId="13" borderId="8" applyNumberFormat="0" applyAlignment="0" applyProtection="0"/>
    <xf numFmtId="0" fontId="80" fillId="14" borderId="0" applyNumberFormat="0" applyBorder="0" applyAlignment="0" applyProtection="0"/>
    <xf numFmtId="0" fontId="83" fillId="15" borderId="0" applyNumberFormat="0" applyBorder="0" applyAlignment="0" applyProtection="0"/>
    <xf numFmtId="0" fontId="93" fillId="0" borderId="9" applyNumberFormat="0" applyFill="0" applyAlignment="0" applyProtection="0"/>
    <xf numFmtId="0" fontId="94" fillId="0" borderId="10" applyNumberFormat="0" applyFill="0" applyAlignment="0" applyProtection="0"/>
    <xf numFmtId="178" fontId="0" fillId="0" borderId="0" applyFont="0" applyFill="0" applyBorder="0" applyAlignment="0" applyProtection="0"/>
    <xf numFmtId="0" fontId="95" fillId="16" borderId="0" applyNumberFormat="0" applyBorder="0" applyAlignment="0" applyProtection="0"/>
    <xf numFmtId="0" fontId="96" fillId="17" borderId="0" applyNumberFormat="0" applyBorder="0" applyAlignment="0" applyProtection="0"/>
    <xf numFmtId="0" fontId="80" fillId="18" borderId="0" applyNumberFormat="0" applyBorder="0" applyAlignment="0" applyProtection="0"/>
    <xf numFmtId="0" fontId="83"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10" fontId="66" fillId="0" borderId="0" applyFon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20" fillId="0" borderId="0">
      <alignment/>
      <protection/>
    </xf>
    <xf numFmtId="0" fontId="80" fillId="26" borderId="0" applyNumberFormat="0" applyBorder="0" applyAlignment="0" applyProtection="0"/>
    <xf numFmtId="0" fontId="80" fillId="27" borderId="0" applyNumberFormat="0" applyBorder="0" applyAlignment="0" applyProtection="0"/>
    <xf numFmtId="0" fontId="83" fillId="28" borderId="0" applyNumberFormat="0" applyBorder="0" applyAlignment="0" applyProtection="0"/>
    <xf numFmtId="0" fontId="80" fillId="29" borderId="0" applyNumberFormat="0" applyBorder="0" applyAlignment="0" applyProtection="0"/>
    <xf numFmtId="0" fontId="83" fillId="30" borderId="0" applyNumberFormat="0" applyBorder="0" applyAlignment="0" applyProtection="0"/>
    <xf numFmtId="0" fontId="83" fillId="31" borderId="0" applyNumberFormat="0" applyBorder="0" applyAlignment="0" applyProtection="0"/>
    <xf numFmtId="0" fontId="80" fillId="32" borderId="0" applyNumberFormat="0" applyBorder="0" applyAlignment="0" applyProtection="0"/>
    <xf numFmtId="0" fontId="83" fillId="33" borderId="0" applyNumberFormat="0" applyBorder="0" applyAlignment="0" applyProtection="0"/>
    <xf numFmtId="38" fontId="60" fillId="34" borderId="0" applyNumberFormat="0" applyBorder="0" applyAlignment="0" applyProtection="0"/>
    <xf numFmtId="0" fontId="59" fillId="0" borderId="11" applyNumberFormat="0" applyAlignment="0" applyProtection="0"/>
    <xf numFmtId="0" fontId="59" fillId="0" borderId="12">
      <alignment horizontal="left" vertical="center"/>
      <protection/>
    </xf>
    <xf numFmtId="39" fontId="0" fillId="0" borderId="0">
      <alignment/>
      <protection/>
    </xf>
    <xf numFmtId="0" fontId="0" fillId="0" borderId="0">
      <alignment/>
      <protection/>
    </xf>
    <xf numFmtId="176" fontId="0" fillId="0" borderId="0" applyFont="0" applyFill="0" applyBorder="0" applyAlignment="0" applyProtection="0"/>
    <xf numFmtId="0" fontId="20" fillId="0" borderId="0">
      <alignment/>
      <protection/>
    </xf>
    <xf numFmtId="41" fontId="20" fillId="0" borderId="0" applyFont="0" applyFill="0" applyBorder="0" applyAlignment="0" applyProtection="0"/>
    <xf numFmtId="41" fontId="68" fillId="0" borderId="0" applyFont="0" applyFill="0" applyBorder="0" applyAlignment="0" applyProtection="0"/>
    <xf numFmtId="43" fontId="68" fillId="0" borderId="0" applyFont="0" applyFill="0" applyBorder="0" applyAlignment="0" applyProtection="0"/>
    <xf numFmtId="0" fontId="69" fillId="0" borderId="0">
      <alignment/>
      <protection/>
    </xf>
    <xf numFmtId="38" fontId="70" fillId="0" borderId="0" applyFont="0" applyFill="0" applyBorder="0" applyAlignment="0" applyProtection="0"/>
    <xf numFmtId="40" fontId="70"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71" fillId="0" borderId="0">
      <alignment/>
      <protection/>
    </xf>
  </cellStyleXfs>
  <cellXfs count="758">
    <xf numFmtId="0" fontId="0" fillId="0" borderId="0" xfId="0" applyAlignment="1">
      <alignment/>
    </xf>
    <xf numFmtId="0" fontId="0" fillId="0" borderId="0" xfId="0" applyFill="1" applyAlignment="1">
      <alignment/>
    </xf>
    <xf numFmtId="0" fontId="0" fillId="35" borderId="0" xfId="0" applyFill="1" applyAlignment="1">
      <alignment/>
    </xf>
    <xf numFmtId="0" fontId="0" fillId="0" borderId="0" xfId="0" applyFont="1" applyFill="1" applyAlignment="1">
      <alignment/>
    </xf>
    <xf numFmtId="0" fontId="97" fillId="32" borderId="0" xfId="0" applyFont="1" applyFill="1" applyAlignment="1">
      <alignment/>
    </xf>
    <xf numFmtId="0" fontId="0" fillId="0" borderId="0" xfId="0" applyAlignment="1">
      <alignment horizontal="center"/>
    </xf>
    <xf numFmtId="0" fontId="98" fillId="36" borderId="13" xfId="0" applyFont="1" applyFill="1" applyBorder="1" applyAlignment="1">
      <alignment horizontal="center" vertical="center"/>
    </xf>
    <xf numFmtId="0" fontId="98" fillId="36" borderId="14" xfId="0" applyFont="1" applyFill="1" applyBorder="1" applyAlignment="1">
      <alignment horizontal="center" vertical="center"/>
    </xf>
    <xf numFmtId="0" fontId="98" fillId="36" borderId="15" xfId="0" applyFont="1" applyFill="1" applyBorder="1" applyAlignment="1">
      <alignment horizontal="center" vertical="center"/>
    </xf>
    <xf numFmtId="0" fontId="99" fillId="36" borderId="16" xfId="0" applyFont="1" applyFill="1" applyBorder="1" applyAlignment="1">
      <alignment horizontal="center" vertical="center"/>
    </xf>
    <xf numFmtId="57" fontId="99" fillId="36" borderId="16" xfId="0" applyNumberFormat="1" applyFont="1" applyFill="1" applyBorder="1" applyAlignment="1">
      <alignment horizontal="center" vertical="center"/>
    </xf>
    <xf numFmtId="0" fontId="98" fillId="36" borderId="16" xfId="0" applyFont="1" applyFill="1" applyBorder="1" applyAlignment="1">
      <alignment horizontal="center" vertical="center" wrapText="1"/>
    </xf>
    <xf numFmtId="0" fontId="99" fillId="36" borderId="15" xfId="0" applyFont="1" applyFill="1" applyBorder="1" applyAlignment="1">
      <alignment horizontal="center" vertical="center"/>
    </xf>
    <xf numFmtId="0" fontId="98" fillId="0" borderId="14" xfId="0" applyFont="1" applyFill="1" applyBorder="1" applyAlignment="1">
      <alignment horizontal="center" vertical="center"/>
    </xf>
    <xf numFmtId="0" fontId="98" fillId="0" borderId="16" xfId="0" applyFont="1" applyFill="1" applyBorder="1" applyAlignment="1">
      <alignment horizontal="center" vertical="center" wrapText="1"/>
    </xf>
    <xf numFmtId="0" fontId="99" fillId="0" borderId="16" xfId="0" applyFont="1" applyFill="1" applyBorder="1" applyAlignment="1">
      <alignment horizontal="center" vertical="center"/>
    </xf>
    <xf numFmtId="0" fontId="98" fillId="0" borderId="17" xfId="0" applyFont="1" applyFill="1" applyBorder="1" applyAlignment="1">
      <alignment horizontal="center" vertical="center"/>
    </xf>
    <xf numFmtId="0" fontId="98" fillId="35" borderId="14" xfId="0" applyFont="1" applyFill="1" applyBorder="1" applyAlignment="1">
      <alignment horizontal="center" vertical="center"/>
    </xf>
    <xf numFmtId="0" fontId="98" fillId="35" borderId="16" xfId="0" applyFont="1" applyFill="1" applyBorder="1" applyAlignment="1">
      <alignment horizontal="center" vertical="center" wrapText="1"/>
    </xf>
    <xf numFmtId="0" fontId="99" fillId="35" borderId="16" xfId="0" applyFont="1" applyFill="1" applyBorder="1" applyAlignment="1">
      <alignment horizontal="center" vertical="center"/>
    </xf>
    <xf numFmtId="0" fontId="98" fillId="35" borderId="17" xfId="0" applyFont="1" applyFill="1" applyBorder="1" applyAlignment="1">
      <alignment horizontal="center" vertical="center"/>
    </xf>
    <xf numFmtId="58" fontId="99" fillId="35" borderId="16" xfId="0" applyNumberFormat="1"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wrapText="1"/>
    </xf>
    <xf numFmtId="0" fontId="5"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99" fillId="36" borderId="16" xfId="0" applyFont="1" applyFill="1" applyBorder="1" applyAlignment="1">
      <alignment horizontal="center" vertical="top"/>
    </xf>
    <xf numFmtId="0" fontId="100" fillId="32" borderId="14" xfId="0" applyFont="1" applyFill="1" applyBorder="1" applyAlignment="1">
      <alignment horizontal="center" vertical="center"/>
    </xf>
    <xf numFmtId="0" fontId="100" fillId="32" borderId="16" xfId="0" applyFont="1" applyFill="1" applyBorder="1" applyAlignment="1">
      <alignment horizontal="center" vertical="center" wrapText="1"/>
    </xf>
    <xf numFmtId="0" fontId="101" fillId="32" borderId="16" xfId="0" applyFont="1" applyFill="1" applyBorder="1" applyAlignment="1">
      <alignment horizontal="center" vertical="center"/>
    </xf>
    <xf numFmtId="0" fontId="0" fillId="0" borderId="0" xfId="0" applyBorder="1" applyAlignment="1">
      <alignment/>
    </xf>
    <xf numFmtId="0" fontId="98" fillId="36" borderId="0" xfId="0" applyFont="1" applyFill="1" applyBorder="1" applyAlignment="1">
      <alignment horizontal="center" vertical="center"/>
    </xf>
    <xf numFmtId="0" fontId="98" fillId="35" borderId="0" xfId="0" applyFont="1" applyFill="1" applyBorder="1" applyAlignment="1">
      <alignment horizontal="center" vertical="center"/>
    </xf>
    <xf numFmtId="0" fontId="98" fillId="36" borderId="1" xfId="0" applyFont="1" applyFill="1" applyBorder="1" applyAlignment="1">
      <alignment horizontal="center" vertical="center"/>
    </xf>
    <xf numFmtId="0" fontId="102" fillId="36" borderId="16" xfId="0" applyFont="1" applyFill="1" applyBorder="1" applyAlignment="1">
      <alignment horizontal="center" vertical="center"/>
    </xf>
    <xf numFmtId="4" fontId="102" fillId="36" borderId="16" xfId="0" applyNumberFormat="1" applyFont="1" applyFill="1" applyBorder="1" applyAlignment="1">
      <alignment horizontal="center" vertical="center"/>
    </xf>
    <xf numFmtId="0" fontId="98" fillId="36" borderId="1" xfId="0" applyFont="1" applyFill="1" applyBorder="1" applyAlignment="1">
      <alignment horizontal="center" vertical="center" wrapText="1"/>
    </xf>
    <xf numFmtId="0" fontId="0" fillId="0" borderId="0" xfId="0" applyFill="1" applyAlignment="1">
      <alignment horizontal="center"/>
    </xf>
    <xf numFmtId="0" fontId="98" fillId="0" borderId="1" xfId="0" applyFont="1" applyFill="1" applyBorder="1" applyAlignment="1">
      <alignment horizontal="center" vertical="center"/>
    </xf>
    <xf numFmtId="0" fontId="98" fillId="0" borderId="1" xfId="0" applyFont="1" applyFill="1" applyBorder="1" applyAlignment="1">
      <alignment horizontal="center" vertical="center" wrapText="1"/>
    </xf>
    <xf numFmtId="0" fontId="0" fillId="35" borderId="0" xfId="0" applyFill="1" applyAlignment="1">
      <alignment horizontal="center"/>
    </xf>
    <xf numFmtId="0" fontId="98" fillId="35" borderId="1" xfId="0" applyFont="1" applyFill="1" applyBorder="1" applyAlignment="1">
      <alignment horizontal="center" vertical="center"/>
    </xf>
    <xf numFmtId="0" fontId="98" fillId="35" borderId="1" xfId="0" applyFont="1" applyFill="1" applyBorder="1" applyAlignment="1">
      <alignment horizontal="center" vertical="center" wrapText="1"/>
    </xf>
    <xf numFmtId="0" fontId="0" fillId="0" borderId="0" xfId="0" applyFont="1" applyFill="1" applyAlignment="1">
      <alignment horizont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99" fillId="36" borderId="16" xfId="0" applyNumberFormat="1" applyFont="1" applyFill="1" applyBorder="1" applyAlignment="1">
      <alignment horizontal="center" vertical="center"/>
    </xf>
    <xf numFmtId="0" fontId="97" fillId="32" borderId="0" xfId="0" applyFont="1" applyFill="1" applyAlignment="1">
      <alignment horizontal="center"/>
    </xf>
    <xf numFmtId="0" fontId="100" fillId="32" borderId="1" xfId="0" applyFont="1" applyFill="1" applyBorder="1" applyAlignment="1">
      <alignment horizontal="center" vertical="center"/>
    </xf>
    <xf numFmtId="0" fontId="100" fillId="32" borderId="1" xfId="0" applyFont="1" applyFill="1" applyBorder="1" applyAlignment="1">
      <alignment horizontal="center" vertical="center" wrapText="1"/>
    </xf>
    <xf numFmtId="0" fontId="0" fillId="0" borderId="0" xfId="0" applyBorder="1" applyAlignment="1">
      <alignment horizontal="center"/>
    </xf>
    <xf numFmtId="0" fontId="99" fillId="36" borderId="0" xfId="0" applyFont="1" applyFill="1" applyBorder="1" applyAlignment="1">
      <alignment horizontal="center" vertical="center"/>
    </xf>
    <xf numFmtId="57" fontId="99" fillId="36" borderId="0" xfId="0" applyNumberFormat="1" applyFont="1" applyFill="1" applyBorder="1" applyAlignment="1">
      <alignment horizontal="center" vertical="center"/>
    </xf>
    <xf numFmtId="0" fontId="98" fillId="36" borderId="0" xfId="0" applyFont="1" applyFill="1" applyBorder="1" applyAlignment="1">
      <alignment horizontal="center" vertical="center" wrapText="1"/>
    </xf>
    <xf numFmtId="0" fontId="98" fillId="35" borderId="0" xfId="0" applyFont="1" applyFill="1" applyBorder="1" applyAlignment="1">
      <alignment horizontal="center" vertical="center" wrapText="1"/>
    </xf>
    <xf numFmtId="0" fontId="99" fillId="35" borderId="0" xfId="0" applyFont="1" applyFill="1" applyBorder="1" applyAlignment="1">
      <alignment horizontal="center" vertical="center"/>
    </xf>
    <xf numFmtId="0" fontId="0" fillId="35" borderId="0" xfId="0" applyFill="1" applyBorder="1" applyAlignment="1">
      <alignment horizontal="center"/>
    </xf>
    <xf numFmtId="58" fontId="99" fillId="35" borderId="0" xfId="0" applyNumberFormat="1" applyFont="1" applyFill="1" applyBorder="1" applyAlignment="1">
      <alignment horizontal="center" vertical="center"/>
    </xf>
    <xf numFmtId="0" fontId="99" fillId="36" borderId="0" xfId="0" applyFont="1" applyFill="1" applyBorder="1" applyAlignment="1">
      <alignment horizontal="center" vertical="top"/>
    </xf>
    <xf numFmtId="0" fontId="99" fillId="36" borderId="1" xfId="0" applyFont="1" applyFill="1" applyBorder="1" applyAlignment="1">
      <alignment horizontal="center" vertical="center"/>
    </xf>
    <xf numFmtId="0" fontId="102" fillId="36" borderId="1" xfId="0" applyFont="1" applyFill="1" applyBorder="1" applyAlignment="1">
      <alignment horizontal="center" vertical="center"/>
    </xf>
    <xf numFmtId="4" fontId="102" fillId="36" borderId="1" xfId="0" applyNumberFormat="1" applyFont="1" applyFill="1" applyBorder="1" applyAlignment="1">
      <alignment horizontal="center" vertical="center"/>
    </xf>
    <xf numFmtId="0" fontId="99" fillId="0" borderId="1" xfId="0" applyFont="1" applyFill="1" applyBorder="1" applyAlignment="1">
      <alignment horizontal="center" vertical="center"/>
    </xf>
    <xf numFmtId="0" fontId="99" fillId="35" borderId="1" xfId="0" applyFont="1" applyFill="1" applyBorder="1" applyAlignment="1">
      <alignment horizontal="center" vertical="center"/>
    </xf>
    <xf numFmtId="0" fontId="5" fillId="0" borderId="1" xfId="0" applyFont="1" applyFill="1" applyBorder="1" applyAlignment="1">
      <alignment horizontal="center" vertical="center"/>
    </xf>
    <xf numFmtId="0" fontId="101" fillId="32" borderId="1" xfId="0" applyFont="1" applyFill="1" applyBorder="1" applyAlignment="1">
      <alignment horizontal="center" vertical="center"/>
    </xf>
    <xf numFmtId="0" fontId="98" fillId="36" borderId="1" xfId="0" applyFont="1" applyFill="1" applyBorder="1" applyAlignment="1">
      <alignment horizontal="justify"/>
    </xf>
    <xf numFmtId="0" fontId="103" fillId="36" borderId="1" xfId="0" applyFont="1" applyFill="1" applyBorder="1" applyAlignment="1">
      <alignment horizontal="center" vertical="center"/>
    </xf>
    <xf numFmtId="0" fontId="103" fillId="36" borderId="1" xfId="0" applyFont="1" applyFill="1" applyBorder="1" applyAlignment="1">
      <alignment horizontal="center" vertical="center" wrapText="1"/>
    </xf>
    <xf numFmtId="0" fontId="10" fillId="0" borderId="0" xfId="0" applyFont="1" applyAlignment="1">
      <alignment/>
    </xf>
    <xf numFmtId="0" fontId="11" fillId="0" borderId="0" xfId="0" applyFont="1" applyAlignment="1">
      <alignment vertical="center"/>
    </xf>
    <xf numFmtId="0" fontId="11" fillId="0" borderId="0" xfId="0" applyNumberFormat="1" applyFont="1" applyAlignment="1">
      <alignment/>
    </xf>
    <xf numFmtId="49" fontId="11" fillId="0" borderId="0" xfId="0" applyNumberFormat="1" applyFont="1" applyAlignment="1">
      <alignment/>
    </xf>
    <xf numFmtId="0" fontId="11" fillId="0" borderId="0" xfId="0" applyFont="1" applyAlignment="1">
      <alignment/>
    </xf>
    <xf numFmtId="180" fontId="11" fillId="0" borderId="0" xfId="0" applyNumberFormat="1" applyFont="1" applyAlignment="1">
      <alignment/>
    </xf>
    <xf numFmtId="181" fontId="11" fillId="0" borderId="0" xfId="0" applyNumberFormat="1" applyFont="1" applyAlignment="1">
      <alignment/>
    </xf>
    <xf numFmtId="0" fontId="10" fillId="0" borderId="0" xfId="0" applyNumberFormat="1" applyFont="1" applyAlignment="1">
      <alignment horizontal="centerContinuous"/>
    </xf>
    <xf numFmtId="49" fontId="10" fillId="0" borderId="0" xfId="0" applyNumberFormat="1" applyFont="1" applyAlignment="1">
      <alignment horizontal="centerContinuous"/>
    </xf>
    <xf numFmtId="0" fontId="10" fillId="0" borderId="0" xfId="0" applyFont="1" applyAlignment="1">
      <alignment horizontal="centerContinuous"/>
    </xf>
    <xf numFmtId="180" fontId="10" fillId="0" borderId="0" xfId="0" applyNumberFormat="1" applyFont="1" applyAlignment="1">
      <alignment horizontal="centerContinuous"/>
    </xf>
    <xf numFmtId="181" fontId="10" fillId="0" borderId="0" xfId="0" applyNumberFormat="1" applyFont="1" applyAlignment="1">
      <alignment horizontal="centerContinuous"/>
    </xf>
    <xf numFmtId="0" fontId="12" fillId="0" borderId="0" xfId="26" applyNumberFormat="1" applyFont="1" applyFill="1" applyAlignment="1" applyProtection="1">
      <alignment vertical="center"/>
      <protection/>
    </xf>
    <xf numFmtId="49" fontId="12" fillId="0" borderId="0" xfId="26" applyNumberFormat="1" applyFont="1" applyAlignment="1" applyProtection="1">
      <alignment vertical="center"/>
      <protection/>
    </xf>
    <xf numFmtId="0" fontId="11" fillId="0" borderId="0" xfId="0" applyFont="1" applyAlignment="1">
      <alignment horizontal="center" vertical="center"/>
    </xf>
    <xf numFmtId="49" fontId="11" fillId="0" borderId="0" xfId="0" applyNumberFormat="1" applyFont="1" applyAlignment="1">
      <alignment vertical="center"/>
    </xf>
    <xf numFmtId="180" fontId="11" fillId="0" borderId="0" xfId="0" applyNumberFormat="1" applyFont="1" applyAlignment="1">
      <alignment vertical="center"/>
    </xf>
    <xf numFmtId="181" fontId="11" fillId="0" borderId="0" xfId="0" applyNumberFormat="1" applyFont="1" applyAlignment="1">
      <alignment vertical="center"/>
    </xf>
    <xf numFmtId="0" fontId="11" fillId="0" borderId="0" xfId="0" applyNumberFormat="1" applyFont="1" applyAlignment="1">
      <alignment horizontal="centerContinuous" vertical="center"/>
    </xf>
    <xf numFmtId="49" fontId="11" fillId="0" borderId="0" xfId="0" applyNumberFormat="1" applyFont="1" applyAlignment="1">
      <alignment horizontal="centerContinuous" vertical="center"/>
    </xf>
    <xf numFmtId="0" fontId="11" fillId="0" borderId="0" xfId="0" applyFont="1" applyAlignment="1">
      <alignment horizontal="centerContinuous" vertical="center"/>
    </xf>
    <xf numFmtId="180" fontId="11" fillId="0" borderId="0" xfId="0" applyNumberFormat="1" applyFont="1" applyAlignment="1">
      <alignment horizontal="centerContinuous" vertical="center"/>
    </xf>
    <xf numFmtId="181" fontId="11" fillId="0" borderId="0" xfId="0" applyNumberFormat="1" applyFont="1" applyAlignment="1">
      <alignment horizontal="centerContinuous" vertical="center"/>
    </xf>
    <xf numFmtId="0" fontId="11" fillId="0" borderId="18" xfId="0" applyNumberFormat="1" applyFont="1" applyBorder="1" applyAlignment="1">
      <alignment vertical="center"/>
    </xf>
    <xf numFmtId="49" fontId="11" fillId="0" borderId="18" xfId="0" applyNumberFormat="1" applyFont="1" applyBorder="1" applyAlignment="1">
      <alignment horizontal="left" vertical="center"/>
    </xf>
    <xf numFmtId="0" fontId="11" fillId="0" borderId="18" xfId="0" applyFont="1" applyBorder="1" applyAlignment="1">
      <alignment horizontal="left" vertical="center"/>
    </xf>
    <xf numFmtId="180" fontId="11" fillId="0" borderId="18" xfId="0" applyNumberFormat="1" applyFont="1" applyBorder="1" applyAlignment="1">
      <alignment horizontal="left" vertical="center"/>
    </xf>
    <xf numFmtId="181" fontId="11" fillId="0" borderId="18" xfId="0" applyNumberFormat="1" applyFont="1" applyBorder="1" applyAlignment="1">
      <alignment horizontal="left" vertical="center"/>
    </xf>
    <xf numFmtId="0" fontId="11" fillId="0" borderId="1" xfId="0" applyNumberFormat="1" applyFont="1" applyBorder="1" applyAlignment="1">
      <alignment horizontal="center" vertical="center"/>
    </xf>
    <xf numFmtId="49" fontId="11" fillId="37" borderId="1" xfId="0" applyNumberFormat="1" applyFont="1" applyFill="1" applyBorder="1" applyAlignment="1">
      <alignment horizontal="center" vertical="center"/>
    </xf>
    <xf numFmtId="0" fontId="11" fillId="37" borderId="1" xfId="0" applyFont="1" applyFill="1" applyBorder="1" applyAlignment="1">
      <alignment horizontal="center" vertical="center"/>
    </xf>
    <xf numFmtId="180" fontId="11" fillId="37" borderId="1" xfId="0" applyNumberFormat="1" applyFont="1" applyFill="1" applyBorder="1" applyAlignment="1">
      <alignment horizontal="center" vertical="center"/>
    </xf>
    <xf numFmtId="180" fontId="11" fillId="0" borderId="1" xfId="0" applyNumberFormat="1" applyFont="1" applyBorder="1" applyAlignment="1">
      <alignment horizontal="center" vertical="center"/>
    </xf>
    <xf numFmtId="181" fontId="11" fillId="0" borderId="1" xfId="0" applyNumberFormat="1" applyFont="1" applyBorder="1" applyAlignment="1">
      <alignment horizontal="center" vertical="center"/>
    </xf>
    <xf numFmtId="49" fontId="11" fillId="0" borderId="1" xfId="0" applyNumberFormat="1" applyFont="1" applyBorder="1" applyAlignment="1">
      <alignment vertical="center"/>
    </xf>
    <xf numFmtId="182" fontId="11" fillId="0" borderId="1" xfId="0" applyNumberFormat="1" applyFont="1" applyBorder="1" applyAlignment="1">
      <alignment horizontal="center" vertical="center"/>
    </xf>
    <xf numFmtId="49" fontId="11" fillId="0" borderId="1" xfId="0" applyNumberFormat="1" applyFont="1" applyBorder="1" applyAlignment="1">
      <alignment horizontal="center" vertical="center"/>
    </xf>
    <xf numFmtId="180" fontId="11" fillId="0" borderId="1" xfId="0" applyNumberFormat="1" applyFont="1" applyBorder="1" applyAlignment="1">
      <alignment vertical="center"/>
    </xf>
    <xf numFmtId="180" fontId="11" fillId="0" borderId="1" xfId="24" applyNumberFormat="1" applyFont="1" applyBorder="1" applyAlignment="1">
      <alignment vertical="center"/>
    </xf>
    <xf numFmtId="0" fontId="11" fillId="0" borderId="19" xfId="0" applyFont="1" applyBorder="1" applyAlignment="1">
      <alignment horizontal="center" vertical="center"/>
    </xf>
    <xf numFmtId="0" fontId="11" fillId="0" borderId="12" xfId="0" applyFont="1" applyBorder="1" applyAlignment="1">
      <alignment horizontal="center" vertical="center"/>
    </xf>
    <xf numFmtId="0" fontId="11" fillId="0" borderId="20" xfId="0" applyFont="1" applyBorder="1" applyAlignment="1">
      <alignment horizontal="center" vertical="center"/>
    </xf>
    <xf numFmtId="49" fontId="11" fillId="0" borderId="0" xfId="0" applyNumberFormat="1" applyFont="1" applyAlignment="1">
      <alignment horizontal="right" vertical="center"/>
    </xf>
    <xf numFmtId="49" fontId="11" fillId="0" borderId="18" xfId="0" applyNumberFormat="1" applyFont="1" applyBorder="1" applyAlignment="1">
      <alignment horizontal="right" vertical="center"/>
    </xf>
    <xf numFmtId="0" fontId="11" fillId="0" borderId="0" xfId="0" applyNumberFormat="1" applyFont="1" applyAlignment="1">
      <alignment vertical="center"/>
    </xf>
    <xf numFmtId="0" fontId="10" fillId="0" borderId="0" xfId="0" applyFont="1" applyAlignment="1">
      <alignment/>
    </xf>
    <xf numFmtId="0" fontId="11" fillId="0" borderId="0" xfId="0" applyFont="1" applyBorder="1" applyAlignment="1">
      <alignment horizontal="left" vertical="center"/>
    </xf>
    <xf numFmtId="0" fontId="11" fillId="0" borderId="0" xfId="0" applyFont="1" applyBorder="1" applyAlignment="1">
      <alignment vertical="center"/>
    </xf>
    <xf numFmtId="180" fontId="11" fillId="0" borderId="0" xfId="0" applyNumberFormat="1" applyFont="1" applyBorder="1" applyAlignment="1">
      <alignment horizontal="left" vertical="center"/>
    </xf>
    <xf numFmtId="0" fontId="11" fillId="0" borderId="21" xfId="0" applyNumberFormat="1" applyFont="1" applyBorder="1" applyAlignment="1">
      <alignment horizontal="center" vertical="center"/>
    </xf>
    <xf numFmtId="49" fontId="11" fillId="37" borderId="21" xfId="0" applyNumberFormat="1" applyFont="1" applyFill="1" applyBorder="1" applyAlignment="1">
      <alignment horizontal="center" vertical="center"/>
    </xf>
    <xf numFmtId="0" fontId="11" fillId="37" borderId="21" xfId="0" applyFont="1" applyFill="1" applyBorder="1" applyAlignment="1">
      <alignment horizontal="center" vertical="center" wrapText="1"/>
    </xf>
    <xf numFmtId="180" fontId="11" fillId="37" borderId="22" xfId="0" applyNumberFormat="1" applyFont="1" applyFill="1" applyBorder="1" applyAlignment="1">
      <alignment horizontal="center" vertical="center"/>
    </xf>
    <xf numFmtId="180" fontId="11" fillId="37" borderId="23" xfId="0" applyNumberFormat="1" applyFont="1" applyFill="1" applyBorder="1" applyAlignment="1">
      <alignment horizontal="center" vertical="center"/>
    </xf>
    <xf numFmtId="180" fontId="11" fillId="37" borderId="24" xfId="0" applyNumberFormat="1" applyFont="1" applyFill="1" applyBorder="1" applyAlignment="1">
      <alignment horizontal="center" vertical="center"/>
    </xf>
    <xf numFmtId="180" fontId="11" fillId="0" borderId="21" xfId="0" applyNumberFormat="1" applyFont="1" applyBorder="1" applyAlignment="1">
      <alignment horizontal="center" vertical="center"/>
    </xf>
    <xf numFmtId="0" fontId="11" fillId="0" borderId="25" xfId="0" applyNumberFormat="1" applyFont="1" applyBorder="1" applyAlignment="1">
      <alignment horizontal="center" vertical="center"/>
    </xf>
    <xf numFmtId="49" fontId="11" fillId="37" borderId="25" xfId="0" applyNumberFormat="1" applyFont="1" applyFill="1" applyBorder="1" applyAlignment="1">
      <alignment horizontal="center" vertical="center"/>
    </xf>
    <xf numFmtId="0" fontId="11" fillId="37" borderId="25" xfId="0" applyFont="1" applyFill="1" applyBorder="1" applyAlignment="1">
      <alignment horizontal="center" vertical="center" wrapText="1"/>
    </xf>
    <xf numFmtId="180" fontId="11" fillId="0" borderId="25" xfId="0" applyNumberFormat="1" applyFont="1" applyBorder="1" applyAlignment="1">
      <alignment horizontal="center" vertical="center"/>
    </xf>
    <xf numFmtId="0" fontId="11" fillId="0" borderId="18" xfId="0" applyNumberFormat="1" applyFont="1" applyBorder="1" applyAlignment="1">
      <alignment horizontal="left" vertical="center"/>
    </xf>
    <xf numFmtId="0" fontId="11" fillId="37" borderId="1" xfId="0" applyNumberFormat="1" applyFont="1" applyFill="1" applyBorder="1" applyAlignment="1">
      <alignment horizontal="center" vertical="center"/>
    </xf>
    <xf numFmtId="0" fontId="11" fillId="0" borderId="1" xfId="0" applyNumberFormat="1" applyFont="1" applyBorder="1" applyAlignment="1">
      <alignment vertical="center"/>
    </xf>
    <xf numFmtId="49" fontId="13" fillId="37" borderId="21" xfId="0" applyNumberFormat="1" applyFont="1" applyFill="1" applyBorder="1" applyAlignment="1">
      <alignment horizontal="center" vertical="center"/>
    </xf>
    <xf numFmtId="49" fontId="13" fillId="37" borderId="25" xfId="0" applyNumberFormat="1" applyFont="1" applyFill="1" applyBorder="1" applyAlignment="1">
      <alignment horizontal="center" vertical="center"/>
    </xf>
    <xf numFmtId="0" fontId="11" fillId="0" borderId="1" xfId="0" applyFont="1" applyBorder="1" applyAlignment="1">
      <alignment vertical="center"/>
    </xf>
    <xf numFmtId="180" fontId="11" fillId="0" borderId="0" xfId="0" applyNumberFormat="1" applyFont="1" applyAlignment="1">
      <alignment horizontal="center" vertical="center"/>
    </xf>
    <xf numFmtId="180" fontId="13" fillId="37" borderId="21" xfId="0" applyNumberFormat="1" applyFont="1" applyFill="1" applyBorder="1" applyAlignment="1">
      <alignment horizontal="center" vertical="center" wrapText="1"/>
    </xf>
    <xf numFmtId="180" fontId="13" fillId="37" borderId="21" xfId="0" applyNumberFormat="1" applyFont="1" applyFill="1" applyBorder="1" applyAlignment="1">
      <alignment horizontal="center" vertical="center"/>
    </xf>
    <xf numFmtId="180" fontId="11" fillId="0" borderId="21" xfId="0" applyNumberFormat="1" applyFont="1" applyBorder="1" applyAlignment="1">
      <alignment horizontal="center" vertical="center" wrapText="1"/>
    </xf>
    <xf numFmtId="180" fontId="13" fillId="37" borderId="25" xfId="0" applyNumberFormat="1" applyFont="1" applyFill="1" applyBorder="1" applyAlignment="1">
      <alignment horizontal="center" vertical="center" wrapText="1"/>
    </xf>
    <xf numFmtId="180" fontId="13" fillId="37" borderId="25" xfId="0" applyNumberFormat="1" applyFont="1" applyFill="1" applyBorder="1" applyAlignment="1">
      <alignment horizontal="center" vertical="center"/>
    </xf>
    <xf numFmtId="180" fontId="11" fillId="0" borderId="25" xfId="0" applyNumberFormat="1" applyFont="1" applyBorder="1" applyAlignment="1">
      <alignment horizontal="center" vertical="center" wrapText="1"/>
    </xf>
    <xf numFmtId="0" fontId="11" fillId="0" borderId="1" xfId="24" applyNumberFormat="1" applyFont="1" applyBorder="1" applyAlignment="1">
      <alignment vertical="center"/>
    </xf>
    <xf numFmtId="49" fontId="13" fillId="37" borderId="1" xfId="0" applyNumberFormat="1" applyFont="1" applyFill="1" applyBorder="1" applyAlignment="1">
      <alignment horizontal="center" vertical="center"/>
    </xf>
    <xf numFmtId="180" fontId="11" fillId="0" borderId="1" xfId="0" applyNumberFormat="1" applyFont="1" applyFill="1" applyBorder="1" applyAlignment="1">
      <alignment vertical="center"/>
    </xf>
    <xf numFmtId="180" fontId="11" fillId="0" borderId="1" xfId="24" applyNumberFormat="1" applyFont="1" applyFill="1" applyBorder="1" applyAlignment="1">
      <alignment vertical="center"/>
    </xf>
    <xf numFmtId="0" fontId="11" fillId="38" borderId="0" xfId="0" applyFont="1" applyFill="1" applyAlignment="1">
      <alignment vertical="center"/>
    </xf>
    <xf numFmtId="182" fontId="11" fillId="38" borderId="0" xfId="0" applyNumberFormat="1" applyFont="1" applyFill="1" applyAlignment="1">
      <alignment vertical="center"/>
    </xf>
    <xf numFmtId="0" fontId="11" fillId="0" borderId="0" xfId="0" applyFont="1" applyFill="1" applyAlignment="1">
      <alignment vertical="center"/>
    </xf>
    <xf numFmtId="49" fontId="11" fillId="0" borderId="0" xfId="0" applyNumberFormat="1" applyFont="1" applyAlignment="1">
      <alignment horizontal="center"/>
    </xf>
    <xf numFmtId="0" fontId="10" fillId="0" borderId="0" xfId="0" applyNumberFormat="1" applyFont="1" applyAlignment="1">
      <alignment horizontal="center"/>
    </xf>
    <xf numFmtId="0" fontId="11" fillId="0" borderId="0" xfId="0" applyNumberFormat="1" applyFont="1" applyBorder="1" applyAlignment="1">
      <alignment horizontal="left" vertical="center"/>
    </xf>
    <xf numFmtId="49" fontId="11" fillId="0" borderId="0" xfId="0" applyNumberFormat="1" applyFont="1" applyBorder="1" applyAlignment="1">
      <alignment horizontal="center" vertical="center"/>
    </xf>
    <xf numFmtId="49" fontId="11" fillId="0" borderId="18" xfId="0" applyNumberFormat="1" applyFont="1" applyBorder="1" applyAlignment="1">
      <alignment horizontal="center" vertical="center"/>
    </xf>
    <xf numFmtId="0" fontId="11" fillId="0" borderId="1" xfId="0" applyNumberFormat="1" applyFont="1" applyFill="1" applyBorder="1" applyAlignment="1">
      <alignment horizontal="center" vertical="center"/>
    </xf>
    <xf numFmtId="49" fontId="13" fillId="0" borderId="25" xfId="0" applyNumberFormat="1" applyFont="1" applyFill="1" applyBorder="1" applyAlignment="1">
      <alignment vertical="center"/>
    </xf>
    <xf numFmtId="49" fontId="11" fillId="0" borderId="25" xfId="0" applyNumberFormat="1" applyFont="1" applyFill="1" applyBorder="1" applyAlignment="1">
      <alignment vertical="center"/>
    </xf>
    <xf numFmtId="182" fontId="11" fillId="0" borderId="1" xfId="0" applyNumberFormat="1" applyFont="1" applyFill="1" applyBorder="1" applyAlignment="1">
      <alignment horizontal="center" vertical="center"/>
    </xf>
    <xf numFmtId="182" fontId="11" fillId="0" borderId="25" xfId="0" applyNumberFormat="1" applyFont="1" applyFill="1" applyBorder="1" applyAlignment="1">
      <alignment horizontal="center" vertical="center"/>
    </xf>
    <xf numFmtId="0" fontId="11" fillId="0" borderId="25" xfId="0" applyNumberFormat="1" applyFont="1" applyFill="1" applyBorder="1" applyAlignment="1">
      <alignment vertical="center"/>
    </xf>
    <xf numFmtId="49" fontId="11" fillId="0" borderId="25" xfId="0" applyNumberFormat="1" applyFont="1" applyFill="1" applyBorder="1" applyAlignment="1">
      <alignment horizontal="center" vertical="center"/>
    </xf>
    <xf numFmtId="180" fontId="11" fillId="0" borderId="25" xfId="0" applyNumberFormat="1" applyFont="1" applyFill="1" applyBorder="1" applyAlignment="1">
      <alignment horizontal="center" vertical="center"/>
    </xf>
    <xf numFmtId="180" fontId="11" fillId="0" borderId="25" xfId="0" applyNumberFormat="1" applyFont="1" applyBorder="1" applyAlignment="1">
      <alignment vertical="center"/>
    </xf>
    <xf numFmtId="181" fontId="11" fillId="0" borderId="1" xfId="0" applyNumberFormat="1" applyFont="1" applyFill="1" applyBorder="1" applyAlignment="1">
      <alignment horizontal="center" vertical="center"/>
    </xf>
    <xf numFmtId="49" fontId="11" fillId="0" borderId="1" xfId="0" applyNumberFormat="1" applyFont="1" applyFill="1" applyBorder="1" applyAlignment="1">
      <alignment vertical="center"/>
    </xf>
    <xf numFmtId="43" fontId="11" fillId="0" borderId="0" xfId="0" applyNumberFormat="1" applyFont="1" applyAlignment="1">
      <alignment horizontal="centerContinuous" vertical="center"/>
    </xf>
    <xf numFmtId="183" fontId="11" fillId="0" borderId="0" xfId="0" applyNumberFormat="1" applyFont="1" applyFill="1" applyAlignment="1">
      <alignment vertical="center"/>
    </xf>
    <xf numFmtId="0" fontId="13" fillId="37" borderId="19" xfId="0" applyFont="1" applyFill="1" applyBorder="1" applyAlignment="1">
      <alignment horizontal="center" vertical="center"/>
    </xf>
    <xf numFmtId="0" fontId="13" fillId="37" borderId="20" xfId="0" applyFont="1" applyFill="1" applyBorder="1" applyAlignment="1">
      <alignment horizontal="center" vertical="center"/>
    </xf>
    <xf numFmtId="180" fontId="13" fillId="37" borderId="1" xfId="24" applyNumberFormat="1" applyFont="1" applyFill="1" applyBorder="1" applyAlignment="1">
      <alignment horizontal="center" vertical="center"/>
    </xf>
    <xf numFmtId="0" fontId="13" fillId="37" borderId="21" xfId="0" applyFont="1" applyFill="1" applyBorder="1" applyAlignment="1">
      <alignment horizontal="center" vertical="center" wrapText="1"/>
    </xf>
    <xf numFmtId="180" fontId="11" fillId="0" borderId="21" xfId="0" applyNumberFormat="1" applyFont="1" applyFill="1" applyBorder="1" applyAlignment="1">
      <alignment horizontal="center" vertical="center"/>
    </xf>
    <xf numFmtId="180" fontId="11" fillId="37" borderId="21" xfId="0" applyNumberFormat="1" applyFont="1" applyFill="1" applyBorder="1" applyAlignment="1">
      <alignment horizontal="center" vertical="center"/>
    </xf>
    <xf numFmtId="0" fontId="13" fillId="37" borderId="25" xfId="0" applyFont="1" applyFill="1" applyBorder="1" applyAlignment="1">
      <alignment horizontal="center" vertical="center" wrapText="1"/>
    </xf>
    <xf numFmtId="180" fontId="11" fillId="37" borderId="25" xfId="0" applyNumberFormat="1" applyFont="1" applyFill="1" applyBorder="1" applyAlignment="1">
      <alignment horizontal="center" vertical="center"/>
    </xf>
    <xf numFmtId="180" fontId="11" fillId="0" borderId="25" xfId="0" applyNumberFormat="1" applyFont="1" applyFill="1" applyBorder="1" applyAlignment="1">
      <alignment horizontal="right" vertical="center"/>
    </xf>
    <xf numFmtId="180" fontId="13" fillId="37" borderId="19" xfId="0" applyNumberFormat="1" applyFont="1" applyFill="1" applyBorder="1" applyAlignment="1">
      <alignment horizontal="center" vertical="center"/>
    </xf>
    <xf numFmtId="180" fontId="13" fillId="37" borderId="1" xfId="0" applyNumberFormat="1" applyFont="1" applyFill="1" applyBorder="1" applyAlignment="1">
      <alignment horizontal="center" vertical="center"/>
    </xf>
    <xf numFmtId="184" fontId="11" fillId="0" borderId="1" xfId="0" applyNumberFormat="1" applyFont="1" applyBorder="1" applyAlignment="1">
      <alignment horizontal="center" vertical="center"/>
    </xf>
    <xf numFmtId="180" fontId="13" fillId="37" borderId="12" xfId="0" applyNumberFormat="1" applyFont="1" applyFill="1" applyBorder="1" applyAlignment="1">
      <alignment horizontal="center" vertical="center"/>
    </xf>
    <xf numFmtId="180" fontId="13" fillId="37" borderId="20" xfId="0" applyNumberFormat="1" applyFont="1" applyFill="1" applyBorder="1" applyAlignment="1">
      <alignment horizontal="center" vertical="center"/>
    </xf>
    <xf numFmtId="42" fontId="11" fillId="0" borderId="0" xfId="16" applyFont="1" applyAlignment="1">
      <alignment/>
    </xf>
    <xf numFmtId="49" fontId="11" fillId="0" borderId="0" xfId="0" applyNumberFormat="1" applyFont="1" applyBorder="1" applyAlignment="1">
      <alignment horizontal="left" vertical="center"/>
    </xf>
    <xf numFmtId="0" fontId="11" fillId="37" borderId="21" xfId="0" applyFont="1" applyFill="1" applyBorder="1" applyAlignment="1">
      <alignment horizontal="center" vertical="center"/>
    </xf>
    <xf numFmtId="0" fontId="11" fillId="37" borderId="21" xfId="0" applyNumberFormat="1" applyFont="1" applyFill="1" applyBorder="1" applyAlignment="1">
      <alignment horizontal="center" vertical="center"/>
    </xf>
    <xf numFmtId="0" fontId="11" fillId="37" borderId="25" xfId="0" applyFont="1" applyFill="1" applyBorder="1" applyAlignment="1">
      <alignment horizontal="center" vertical="center"/>
    </xf>
    <xf numFmtId="0" fontId="11" fillId="37" borderId="25" xfId="0" applyNumberFormat="1" applyFont="1" applyFill="1" applyBorder="1" applyAlignment="1">
      <alignment horizontal="center" vertical="center"/>
    </xf>
    <xf numFmtId="42" fontId="10" fillId="0" borderId="0" xfId="16" applyFont="1" applyAlignment="1">
      <alignment horizontal="centerContinuous"/>
    </xf>
    <xf numFmtId="42" fontId="11" fillId="0" borderId="0" xfId="16" applyFont="1" applyAlignment="1">
      <alignment horizontal="center" vertical="center"/>
    </xf>
    <xf numFmtId="42" fontId="11" fillId="0" borderId="0" xfId="16" applyFont="1" applyAlignment="1">
      <alignment horizontal="centerContinuous" vertical="center"/>
    </xf>
    <xf numFmtId="42" fontId="11" fillId="0" borderId="18" xfId="16" applyFont="1" applyBorder="1" applyAlignment="1">
      <alignment horizontal="left" vertical="center"/>
    </xf>
    <xf numFmtId="42" fontId="13" fillId="37" borderId="21" xfId="16" applyFont="1" applyFill="1" applyBorder="1" applyAlignment="1">
      <alignment horizontal="center" vertical="center"/>
    </xf>
    <xf numFmtId="42" fontId="13" fillId="37" borderId="21" xfId="16" applyFont="1" applyFill="1" applyBorder="1" applyAlignment="1">
      <alignment horizontal="center" vertical="center" wrapText="1"/>
    </xf>
    <xf numFmtId="0" fontId="11" fillId="0" borderId="21" xfId="0" applyNumberFormat="1" applyFont="1" applyBorder="1" applyAlignment="1">
      <alignment horizontal="center" vertical="center" wrapText="1"/>
    </xf>
    <xf numFmtId="42" fontId="13" fillId="37" borderId="25" xfId="16" applyFont="1" applyFill="1" applyBorder="1" applyAlignment="1">
      <alignment horizontal="center" vertical="center"/>
    </xf>
    <xf numFmtId="42" fontId="13" fillId="37" borderId="25" xfId="16" applyFont="1" applyFill="1" applyBorder="1" applyAlignment="1">
      <alignment horizontal="center" vertical="center" wrapText="1"/>
    </xf>
    <xf numFmtId="0" fontId="11" fillId="0" borderId="25" xfId="0" applyNumberFormat="1" applyFont="1" applyBorder="1" applyAlignment="1">
      <alignment horizontal="center" vertical="center" wrapText="1"/>
    </xf>
    <xf numFmtId="42" fontId="11" fillId="0" borderId="1" xfId="16" applyFont="1" applyFill="1" applyBorder="1" applyAlignment="1">
      <alignment vertical="center"/>
    </xf>
    <xf numFmtId="42" fontId="11" fillId="0" borderId="1" xfId="16" applyFont="1" applyBorder="1" applyAlignment="1">
      <alignment vertical="center"/>
    </xf>
    <xf numFmtId="180" fontId="11" fillId="0" borderId="1" xfId="0" applyNumberFormat="1" applyFont="1" applyFill="1" applyBorder="1" applyAlignment="1">
      <alignment horizontal="center" vertical="center"/>
    </xf>
    <xf numFmtId="10" fontId="0" fillId="0" borderId="0" xfId="0" applyNumberFormat="1" applyAlignment="1">
      <alignment/>
    </xf>
    <xf numFmtId="0" fontId="14" fillId="0" borderId="0" xfId="74" applyFont="1" applyAlignment="1">
      <alignment horizontal="center" vertical="center"/>
      <protection/>
    </xf>
    <xf numFmtId="0" fontId="15" fillId="0" borderId="0" xfId="74" applyFont="1" applyAlignment="1">
      <alignment horizontal="center" vertical="center"/>
      <protection/>
    </xf>
    <xf numFmtId="0" fontId="15" fillId="0" borderId="0" xfId="74" applyFont="1" applyAlignment="1">
      <alignment vertical="center"/>
      <protection/>
    </xf>
    <xf numFmtId="4" fontId="15" fillId="0" borderId="0" xfId="74" applyNumberFormat="1" applyFont="1" applyAlignment="1">
      <alignment horizontal="center" vertical="center"/>
      <protection/>
    </xf>
    <xf numFmtId="0" fontId="11" fillId="37" borderId="21" xfId="74" applyFont="1" applyFill="1" applyBorder="1" applyAlignment="1">
      <alignment horizontal="center" vertical="center" wrapText="1"/>
      <protection/>
    </xf>
    <xf numFmtId="4" fontId="11" fillId="37" borderId="21" xfId="74" applyNumberFormat="1" applyFont="1" applyFill="1" applyBorder="1" applyAlignment="1">
      <alignment horizontal="center" vertical="center" wrapText="1"/>
      <protection/>
    </xf>
    <xf numFmtId="0" fontId="11" fillId="0" borderId="19" xfId="74" applyFont="1" applyBorder="1" applyAlignment="1">
      <alignment horizontal="center" vertical="center" wrapText="1"/>
      <protection/>
    </xf>
    <xf numFmtId="0" fontId="11" fillId="0" borderId="20" xfId="74" applyFont="1" applyBorder="1" applyAlignment="1">
      <alignment horizontal="center" vertical="center" wrapText="1"/>
      <protection/>
    </xf>
    <xf numFmtId="0" fontId="11" fillId="37" borderId="25" xfId="74" applyFont="1" applyFill="1" applyBorder="1" applyAlignment="1">
      <alignment horizontal="center" vertical="center" wrapText="1"/>
      <protection/>
    </xf>
    <xf numFmtId="0" fontId="11" fillId="37" borderId="26" xfId="74" applyFont="1" applyFill="1" applyBorder="1" applyAlignment="1">
      <alignment horizontal="center" vertical="center" wrapText="1"/>
      <protection/>
    </xf>
    <xf numFmtId="4" fontId="11" fillId="37" borderId="25" xfId="74" applyNumberFormat="1" applyFont="1" applyFill="1" applyBorder="1" applyAlignment="1">
      <alignment horizontal="center" vertical="center" wrapText="1"/>
      <protection/>
    </xf>
    <xf numFmtId="0" fontId="11" fillId="0" borderId="1" xfId="74" applyFont="1" applyBorder="1" applyAlignment="1">
      <alignment horizontal="center" vertical="center" wrapText="1"/>
      <protection/>
    </xf>
    <xf numFmtId="0" fontId="11" fillId="0" borderId="1" xfId="74" applyFont="1" applyBorder="1" applyAlignment="1">
      <alignment horizontal="center" vertical="center"/>
      <protection/>
    </xf>
    <xf numFmtId="0" fontId="11" fillId="0" borderId="1" xfId="74" applyFont="1" applyBorder="1" applyAlignment="1">
      <alignment horizontal="left" vertical="center"/>
      <protection/>
    </xf>
    <xf numFmtId="185" fontId="11" fillId="0" borderId="1" xfId="74" applyNumberFormat="1" applyFont="1" applyBorder="1" applyAlignment="1">
      <alignment horizontal="center" vertical="center" wrapText="1"/>
      <protection/>
    </xf>
    <xf numFmtId="14" fontId="11" fillId="0" borderId="1" xfId="74" applyNumberFormat="1" applyFont="1" applyBorder="1" applyAlignment="1">
      <alignment horizontal="center" vertical="center" wrapText="1"/>
      <protection/>
    </xf>
    <xf numFmtId="43" fontId="11" fillId="0" borderId="1" xfId="74" applyNumberFormat="1" applyFont="1" applyBorder="1" applyAlignment="1">
      <alignment horizontal="center" vertical="center"/>
      <protection/>
    </xf>
    <xf numFmtId="49" fontId="11" fillId="0" borderId="1" xfId="74" applyNumberFormat="1" applyFont="1" applyBorder="1" applyAlignment="1">
      <alignment horizontal="left" vertical="center"/>
      <protection/>
    </xf>
    <xf numFmtId="49" fontId="11" fillId="0" borderId="1" xfId="74" applyNumberFormat="1" applyFont="1" applyBorder="1" applyAlignment="1">
      <alignment horizontal="center" vertical="center"/>
      <protection/>
    </xf>
    <xf numFmtId="0" fontId="11" fillId="0" borderId="25" xfId="74" applyFont="1" applyBorder="1" applyAlignment="1">
      <alignment horizontal="center" vertical="center" wrapText="1"/>
      <protection/>
    </xf>
    <xf numFmtId="14" fontId="11" fillId="0" borderId="25" xfId="74" applyNumberFormat="1" applyFont="1" applyBorder="1" applyAlignment="1">
      <alignment horizontal="center" vertical="center" wrapText="1"/>
      <protection/>
    </xf>
    <xf numFmtId="4" fontId="11" fillId="0" borderId="1" xfId="74" applyNumberFormat="1" applyFont="1" applyBorder="1" applyAlignment="1">
      <alignment horizontal="center" vertical="center"/>
      <protection/>
    </xf>
    <xf numFmtId="0" fontId="11" fillId="0" borderId="19" xfId="74" applyFont="1" applyBorder="1" applyAlignment="1">
      <alignment horizontal="center" vertical="center"/>
      <protection/>
    </xf>
    <xf numFmtId="0" fontId="11" fillId="0" borderId="12" xfId="74" applyFont="1" applyBorder="1" applyAlignment="1">
      <alignment horizontal="center" vertical="center"/>
      <protection/>
    </xf>
    <xf numFmtId="0" fontId="11" fillId="0" borderId="20" xfId="74" applyFont="1" applyBorder="1" applyAlignment="1">
      <alignment horizontal="center" vertical="center"/>
      <protection/>
    </xf>
    <xf numFmtId="49" fontId="11" fillId="0" borderId="20" xfId="74" applyNumberFormat="1" applyFont="1" applyBorder="1" applyAlignment="1">
      <alignment vertical="center"/>
      <protection/>
    </xf>
    <xf numFmtId="43" fontId="16" fillId="0" borderId="1" xfId="74" applyNumberFormat="1" applyFont="1" applyBorder="1" applyAlignment="1">
      <alignment horizontal="center" vertical="center"/>
      <protection/>
    </xf>
    <xf numFmtId="4" fontId="15" fillId="0" borderId="0" xfId="74" applyNumberFormat="1" applyFont="1" applyAlignment="1">
      <alignment vertical="center"/>
      <protection/>
    </xf>
    <xf numFmtId="10" fontId="15" fillId="0" borderId="0" xfId="74" applyNumberFormat="1" applyFont="1" applyAlignment="1">
      <alignment vertical="center"/>
      <protection/>
    </xf>
    <xf numFmtId="0" fontId="15" fillId="0" borderId="0" xfId="74" applyFont="1" applyAlignment="1">
      <alignment horizontal="right" vertical="center"/>
      <protection/>
    </xf>
    <xf numFmtId="4" fontId="11" fillId="0" borderId="19" xfId="74" applyNumberFormat="1" applyFont="1" applyBorder="1" applyAlignment="1">
      <alignment horizontal="center" vertical="center"/>
      <protection/>
    </xf>
    <xf numFmtId="4" fontId="11" fillId="0" borderId="12" xfId="74" applyNumberFormat="1" applyFont="1" applyBorder="1" applyAlignment="1">
      <alignment horizontal="center" vertical="center"/>
      <protection/>
    </xf>
    <xf numFmtId="4" fontId="11" fillId="0" borderId="20" xfId="74" applyNumberFormat="1" applyFont="1" applyBorder="1" applyAlignment="1">
      <alignment horizontal="center" vertical="center"/>
      <protection/>
    </xf>
    <xf numFmtId="4" fontId="11" fillId="0" borderId="21" xfId="74" applyNumberFormat="1" applyFont="1" applyBorder="1" applyAlignment="1">
      <alignment horizontal="center" vertical="center"/>
      <protection/>
    </xf>
    <xf numFmtId="4" fontId="11" fillId="0" borderId="21" xfId="74" applyNumberFormat="1" applyFont="1" applyBorder="1" applyAlignment="1">
      <alignment horizontal="center" vertical="center" wrapText="1"/>
      <protection/>
    </xf>
    <xf numFmtId="10" fontId="11" fillId="0" borderId="1" xfId="74" applyNumberFormat="1" applyFont="1" applyBorder="1" applyAlignment="1">
      <alignment horizontal="center" vertical="center" wrapText="1"/>
      <protection/>
    </xf>
    <xf numFmtId="4" fontId="11" fillId="0" borderId="25" xfId="74" applyNumberFormat="1" applyFont="1" applyBorder="1" applyAlignment="1">
      <alignment horizontal="center" vertical="center"/>
      <protection/>
    </xf>
    <xf numFmtId="4" fontId="11" fillId="0" borderId="25" xfId="74" applyNumberFormat="1" applyFont="1" applyBorder="1" applyAlignment="1">
      <alignment horizontal="center" vertical="center" wrapText="1"/>
      <protection/>
    </xf>
    <xf numFmtId="43" fontId="11" fillId="0" borderId="1" xfId="24" applyFont="1" applyBorder="1" applyAlignment="1">
      <alignment horizontal="right" vertical="center"/>
    </xf>
    <xf numFmtId="10" fontId="11" fillId="0" borderId="1" xfId="74" applyNumberFormat="1" applyFont="1" applyBorder="1" applyAlignment="1">
      <alignment horizontal="center" vertical="center"/>
      <protection/>
    </xf>
    <xf numFmtId="4" fontId="11" fillId="0" borderId="1" xfId="74" applyNumberFormat="1" applyFont="1" applyBorder="1" applyAlignment="1">
      <alignment horizontal="right" vertical="center"/>
      <protection/>
    </xf>
    <xf numFmtId="180" fontId="11" fillId="0" borderId="1" xfId="74" applyNumberFormat="1" applyFont="1" applyBorder="1" applyAlignment="1">
      <alignment vertical="center"/>
      <protection/>
    </xf>
    <xf numFmtId="185" fontId="0" fillId="0" borderId="0" xfId="0" applyNumberFormat="1" applyAlignment="1">
      <alignment/>
    </xf>
    <xf numFmtId="4" fontId="11" fillId="0" borderId="25" xfId="74" applyNumberFormat="1" applyFont="1" applyBorder="1" applyAlignment="1">
      <alignment horizontal="right" vertical="center"/>
      <protection/>
    </xf>
    <xf numFmtId="0" fontId="11" fillId="0" borderId="1" xfId="74" applyFont="1" applyBorder="1" applyAlignment="1">
      <alignment vertical="center"/>
      <protection/>
    </xf>
    <xf numFmtId="10" fontId="11" fillId="0" borderId="25" xfId="74" applyNumberFormat="1" applyFont="1" applyBorder="1" applyAlignment="1">
      <alignment horizontal="center" vertical="center"/>
      <protection/>
    </xf>
    <xf numFmtId="0" fontId="17" fillId="0" borderId="1" xfId="74" applyFont="1" applyBorder="1" applyAlignment="1">
      <alignment horizontal="center" vertical="center"/>
      <protection/>
    </xf>
    <xf numFmtId="181" fontId="11" fillId="0" borderId="0" xfId="0" applyNumberFormat="1" applyFont="1" applyAlignment="1">
      <alignment horizontal="center" vertical="center"/>
    </xf>
    <xf numFmtId="180" fontId="11" fillId="37" borderId="19" xfId="0" applyNumberFormat="1" applyFont="1" applyFill="1" applyBorder="1" applyAlignment="1">
      <alignment horizontal="center" vertical="center"/>
    </xf>
    <xf numFmtId="180" fontId="11" fillId="0" borderId="19" xfId="0" applyNumberFormat="1" applyFont="1" applyBorder="1" applyAlignment="1">
      <alignment horizontal="center" vertical="center"/>
    </xf>
    <xf numFmtId="181" fontId="11" fillId="0" borderId="19" xfId="0" applyNumberFormat="1" applyFont="1" applyBorder="1" applyAlignment="1">
      <alignment horizontal="center" vertical="center"/>
    </xf>
    <xf numFmtId="49" fontId="11" fillId="0" borderId="25" xfId="0" applyNumberFormat="1" applyFont="1" applyBorder="1" applyAlignment="1">
      <alignment vertical="center"/>
    </xf>
    <xf numFmtId="182" fontId="11" fillId="0" borderId="25" xfId="0" applyNumberFormat="1" applyFont="1" applyBorder="1" applyAlignment="1">
      <alignment horizontal="center" vertical="center"/>
    </xf>
    <xf numFmtId="181" fontId="11" fillId="0" borderId="1" xfId="24" applyNumberFormat="1" applyFont="1" applyBorder="1" applyAlignment="1">
      <alignment horizontal="center" vertical="center"/>
    </xf>
    <xf numFmtId="49" fontId="11" fillId="0" borderId="1" xfId="0" applyNumberFormat="1" applyFont="1" applyBorder="1" applyAlignment="1">
      <alignment vertical="center" wrapText="1"/>
    </xf>
    <xf numFmtId="0" fontId="11" fillId="0" borderId="0" xfId="0" applyNumberFormat="1" applyFont="1" applyAlignment="1">
      <alignment/>
    </xf>
    <xf numFmtId="49" fontId="11" fillId="0" borderId="0" xfId="0" applyNumberFormat="1" applyFont="1" applyAlignment="1">
      <alignment/>
    </xf>
    <xf numFmtId="0" fontId="11" fillId="0" borderId="0" xfId="0" applyFont="1" applyAlignment="1">
      <alignment/>
    </xf>
    <xf numFmtId="180" fontId="11" fillId="0" borderId="0" xfId="0" applyNumberFormat="1" applyFont="1" applyAlignment="1">
      <alignment/>
    </xf>
    <xf numFmtId="181" fontId="11" fillId="0" borderId="0" xfId="0" applyNumberFormat="1" applyFont="1" applyAlignment="1">
      <alignment/>
    </xf>
    <xf numFmtId="0" fontId="11" fillId="0" borderId="25" xfId="0" applyNumberFormat="1" applyFont="1" applyFill="1" applyBorder="1" applyAlignment="1">
      <alignment horizontal="center" vertical="center"/>
    </xf>
    <xf numFmtId="49" fontId="11" fillId="0" borderId="1" xfId="0" applyNumberFormat="1" applyFont="1" applyFill="1" applyBorder="1" applyAlignment="1">
      <alignment horizontal="left" vertical="center"/>
    </xf>
    <xf numFmtId="0" fontId="11" fillId="0" borderId="25" xfId="0" applyFont="1" applyFill="1" applyBorder="1" applyAlignment="1">
      <alignment horizontal="center" vertical="center"/>
    </xf>
    <xf numFmtId="49" fontId="11" fillId="0" borderId="0" xfId="0" applyNumberFormat="1" applyFont="1" applyAlignment="1">
      <alignment horizontal="left"/>
    </xf>
    <xf numFmtId="49" fontId="12" fillId="0" borderId="0" xfId="26" applyNumberFormat="1" applyFont="1" applyAlignment="1" applyProtection="1">
      <alignment horizontal="left" vertical="center"/>
      <protection/>
    </xf>
    <xf numFmtId="0" fontId="11" fillId="0" borderId="0" xfId="0" applyNumberFormat="1" applyFont="1" applyAlignment="1">
      <alignment horizontal="center" vertical="center"/>
    </xf>
    <xf numFmtId="49" fontId="11" fillId="0" borderId="0" xfId="0" applyNumberFormat="1" applyFont="1" applyAlignment="1">
      <alignment horizontal="left" vertical="center"/>
    </xf>
    <xf numFmtId="0" fontId="11" fillId="37" borderId="19" xfId="0" applyNumberFormat="1" applyFont="1" applyFill="1" applyBorder="1" applyAlignment="1">
      <alignment horizontal="center" vertical="center"/>
    </xf>
    <xf numFmtId="0" fontId="11" fillId="0" borderId="19" xfId="0" applyNumberFormat="1" applyFont="1" applyBorder="1" applyAlignment="1">
      <alignment horizontal="center" vertical="center"/>
    </xf>
    <xf numFmtId="0" fontId="11" fillId="0" borderId="1" xfId="24" applyNumberFormat="1" applyFont="1" applyBorder="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49" fontId="11" fillId="37" borderId="21" xfId="0" applyNumberFormat="1" applyFont="1" applyFill="1" applyBorder="1" applyAlignment="1">
      <alignment horizontal="center" vertical="center" wrapText="1"/>
    </xf>
    <xf numFmtId="180" fontId="11" fillId="37" borderId="21" xfId="0" applyNumberFormat="1" applyFont="1" applyFill="1" applyBorder="1" applyAlignment="1">
      <alignment horizontal="center" vertical="center" wrapText="1"/>
    </xf>
    <xf numFmtId="49" fontId="11" fillId="37" borderId="25" xfId="0" applyNumberFormat="1" applyFont="1" applyFill="1" applyBorder="1" applyAlignment="1">
      <alignment horizontal="center" vertical="center" wrapText="1"/>
    </xf>
    <xf numFmtId="180" fontId="11" fillId="37" borderId="25" xfId="0" applyNumberFormat="1" applyFont="1" applyFill="1" applyBorder="1" applyAlignment="1">
      <alignment horizontal="center" vertical="center" wrapText="1"/>
    </xf>
    <xf numFmtId="0" fontId="11" fillId="0" borderId="1" xfId="0" applyFont="1" applyBorder="1" applyAlignment="1">
      <alignment horizontal="center" vertical="center"/>
    </xf>
    <xf numFmtId="181" fontId="11" fillId="0" borderId="21" xfId="0" applyNumberFormat="1" applyFont="1" applyBorder="1" applyAlignment="1">
      <alignment horizontal="center" vertical="center" wrapText="1"/>
    </xf>
    <xf numFmtId="181" fontId="11" fillId="0" borderId="25" xfId="0" applyNumberFormat="1" applyFont="1" applyBorder="1" applyAlignment="1">
      <alignment horizontal="center" vertical="center" wrapText="1"/>
    </xf>
    <xf numFmtId="43" fontId="11" fillId="0" borderId="0" xfId="24" applyFont="1" applyAlignment="1">
      <alignment/>
    </xf>
    <xf numFmtId="43" fontId="10" fillId="0" borderId="0" xfId="24" applyFont="1" applyAlignment="1">
      <alignment horizontal="centerContinuous"/>
    </xf>
    <xf numFmtId="49" fontId="11" fillId="0" borderId="0" xfId="0" applyNumberFormat="1" applyFont="1" applyAlignment="1">
      <alignment horizontal="center" vertical="center"/>
    </xf>
    <xf numFmtId="43" fontId="11" fillId="0" borderId="0" xfId="24" applyFont="1" applyAlignment="1">
      <alignment vertical="center"/>
    </xf>
    <xf numFmtId="43" fontId="11" fillId="0" borderId="0" xfId="24" applyFont="1" applyAlignment="1">
      <alignment horizontal="centerContinuous" vertical="center"/>
    </xf>
    <xf numFmtId="43" fontId="11" fillId="37" borderId="21" xfId="24" applyFont="1" applyFill="1" applyBorder="1" applyAlignment="1">
      <alignment horizontal="center" vertical="center" wrapText="1"/>
    </xf>
    <xf numFmtId="43" fontId="11" fillId="37" borderId="25" xfId="24" applyFont="1" applyFill="1" applyBorder="1" applyAlignment="1">
      <alignment horizontal="center" vertical="center" wrapText="1"/>
    </xf>
    <xf numFmtId="43" fontId="11" fillId="0" borderId="1" xfId="24" applyFont="1" applyBorder="1" applyAlignment="1">
      <alignment vertical="center"/>
    </xf>
    <xf numFmtId="43" fontId="104" fillId="0" borderId="0" xfId="24" applyFont="1" applyAlignment="1">
      <alignment/>
    </xf>
    <xf numFmtId="43" fontId="11" fillId="0" borderId="0" xfId="24" applyFont="1" applyAlignment="1">
      <alignment/>
    </xf>
    <xf numFmtId="181" fontId="11" fillId="37" borderId="21" xfId="0" applyNumberFormat="1" applyFont="1" applyFill="1" applyBorder="1" applyAlignment="1">
      <alignment horizontal="center" vertical="center" wrapText="1"/>
    </xf>
    <xf numFmtId="181" fontId="11" fillId="37" borderId="25" xfId="0" applyNumberFormat="1" applyFont="1" applyFill="1" applyBorder="1" applyAlignment="1">
      <alignment horizontal="center" vertical="center" wrapText="1"/>
    </xf>
    <xf numFmtId="41" fontId="11" fillId="0" borderId="1" xfId="21" applyFont="1" applyBorder="1" applyAlignment="1">
      <alignment vertical="center"/>
    </xf>
    <xf numFmtId="181" fontId="11" fillId="0" borderId="1" xfId="0" applyNumberFormat="1" applyFont="1" applyBorder="1" applyAlignment="1">
      <alignment vertical="center"/>
    </xf>
    <xf numFmtId="43" fontId="11" fillId="0" borderId="0" xfId="0" applyNumberFormat="1" applyFont="1" applyAlignment="1">
      <alignment vertical="center"/>
    </xf>
    <xf numFmtId="49" fontId="11" fillId="0" borderId="0" xfId="0" applyNumberFormat="1" applyFont="1" applyFill="1" applyBorder="1" applyAlignment="1">
      <alignment horizontal="center" vertical="center"/>
    </xf>
    <xf numFmtId="0" fontId="11" fillId="0" borderId="0" xfId="0" applyNumberFormat="1" applyFont="1" applyFill="1" applyAlignment="1">
      <alignment vertical="center"/>
    </xf>
    <xf numFmtId="180" fontId="11" fillId="0" borderId="0" xfId="0" applyNumberFormat="1" applyFont="1" applyFill="1" applyAlignment="1">
      <alignment vertical="center"/>
    </xf>
    <xf numFmtId="180" fontId="11" fillId="0" borderId="0" xfId="0" applyNumberFormat="1" applyFont="1" applyFill="1" applyBorder="1" applyAlignment="1">
      <alignment horizontal="center" vertical="center"/>
    </xf>
    <xf numFmtId="49" fontId="11" fillId="0" borderId="20" xfId="0" applyNumberFormat="1" applyFont="1" applyBorder="1" applyAlignment="1">
      <alignment horizontal="center" vertical="center"/>
    </xf>
    <xf numFmtId="181" fontId="11" fillId="0" borderId="0" xfId="0" applyNumberFormat="1" applyFont="1" applyFill="1" applyAlignment="1">
      <alignment vertical="center"/>
    </xf>
    <xf numFmtId="49" fontId="11" fillId="0" borderId="0" xfId="0" applyNumberFormat="1" applyFont="1" applyFill="1" applyBorder="1" applyAlignment="1">
      <alignment horizontal="right" vertical="center"/>
    </xf>
    <xf numFmtId="0" fontId="13" fillId="38" borderId="27" xfId="0" applyFont="1" applyFill="1" applyBorder="1" applyAlignment="1">
      <alignment horizontal="center" vertical="center"/>
    </xf>
    <xf numFmtId="182" fontId="13" fillId="38" borderId="27" xfId="0" applyNumberFormat="1" applyFont="1" applyFill="1" applyBorder="1" applyAlignment="1">
      <alignment horizontal="center" vertical="center"/>
    </xf>
    <xf numFmtId="49" fontId="11" fillId="0" borderId="1" xfId="24" applyNumberFormat="1" applyFont="1" applyBorder="1" applyAlignment="1">
      <alignment vertical="center"/>
    </xf>
    <xf numFmtId="0" fontId="10" fillId="0" borderId="0" xfId="0" applyFont="1" applyAlignment="1">
      <alignment horizontal="center"/>
    </xf>
    <xf numFmtId="0" fontId="11" fillId="37" borderId="22" xfId="0" applyFont="1" applyFill="1" applyBorder="1" applyAlignment="1">
      <alignment horizontal="center" vertical="center"/>
    </xf>
    <xf numFmtId="0" fontId="11" fillId="37" borderId="23" xfId="0" applyFont="1" applyFill="1" applyBorder="1" applyAlignment="1">
      <alignment horizontal="center" vertical="center"/>
    </xf>
    <xf numFmtId="186" fontId="11" fillId="37" borderId="21" xfId="21" applyNumberFormat="1" applyFont="1" applyFill="1" applyBorder="1" applyAlignment="1">
      <alignment vertical="center"/>
    </xf>
    <xf numFmtId="181" fontId="11" fillId="37" borderId="1" xfId="0" applyNumberFormat="1" applyFont="1" applyFill="1" applyBorder="1" applyAlignment="1">
      <alignment horizontal="center" vertical="center"/>
    </xf>
    <xf numFmtId="186" fontId="11" fillId="0" borderId="1" xfId="21" applyNumberFormat="1" applyFont="1" applyBorder="1" applyAlignment="1">
      <alignment vertical="center"/>
    </xf>
    <xf numFmtId="182" fontId="11" fillId="0" borderId="1" xfId="21" applyNumberFormat="1" applyFont="1" applyBorder="1" applyAlignment="1">
      <alignment horizontal="center" vertical="center"/>
    </xf>
    <xf numFmtId="181" fontId="11" fillId="0" borderId="1" xfId="21" applyNumberFormat="1" applyFont="1" applyBorder="1" applyAlignment="1">
      <alignment vertical="center"/>
    </xf>
    <xf numFmtId="186" fontId="11" fillId="0" borderId="25" xfId="21" applyNumberFormat="1" applyFont="1" applyBorder="1" applyAlignment="1">
      <alignment vertical="center"/>
    </xf>
    <xf numFmtId="182" fontId="11" fillId="0" borderId="25" xfId="21" applyNumberFormat="1" applyFont="1" applyBorder="1" applyAlignment="1">
      <alignment horizontal="center" vertical="center"/>
    </xf>
    <xf numFmtId="181" fontId="11" fillId="0" borderId="25" xfId="21" applyNumberFormat="1" applyFont="1" applyBorder="1" applyAlignment="1">
      <alignment vertical="center"/>
    </xf>
    <xf numFmtId="49" fontId="11" fillId="0" borderId="1" xfId="21" applyNumberFormat="1" applyFont="1" applyBorder="1" applyAlignment="1">
      <alignment vertical="center"/>
    </xf>
    <xf numFmtId="181" fontId="11" fillId="0" borderId="1" xfId="24" applyNumberFormat="1" applyFont="1" applyBorder="1" applyAlignment="1">
      <alignment vertical="center"/>
    </xf>
    <xf numFmtId="181" fontId="11" fillId="0" borderId="0" xfId="21" applyNumberFormat="1" applyFont="1" applyAlignment="1">
      <alignment/>
    </xf>
    <xf numFmtId="0" fontId="11" fillId="37" borderId="24" xfId="0" applyFont="1" applyFill="1" applyBorder="1" applyAlignment="1">
      <alignment horizontal="center" vertical="center"/>
    </xf>
    <xf numFmtId="180" fontId="11" fillId="37" borderId="1" xfId="24" applyNumberFormat="1" applyFont="1" applyFill="1" applyBorder="1" applyAlignment="1">
      <alignment horizontal="center" vertical="center"/>
    </xf>
    <xf numFmtId="180" fontId="11" fillId="0" borderId="1" xfId="24" applyNumberFormat="1" applyFont="1" applyBorder="1" applyAlignment="1">
      <alignment horizontal="center" vertical="center"/>
    </xf>
    <xf numFmtId="180" fontId="11" fillId="0" borderId="0" xfId="21" applyNumberFormat="1" applyFont="1" applyAlignment="1">
      <alignment/>
    </xf>
    <xf numFmtId="0" fontId="11" fillId="37" borderId="1" xfId="0" applyFont="1" applyFill="1" applyBorder="1" applyAlignment="1">
      <alignment horizontal="center" vertical="center" wrapText="1"/>
    </xf>
    <xf numFmtId="0" fontId="11" fillId="37" borderId="19" xfId="0" applyFont="1" applyFill="1" applyBorder="1" applyAlignment="1">
      <alignment horizontal="center" vertical="center"/>
    </xf>
    <xf numFmtId="10" fontId="11" fillId="0" borderId="25" xfId="27" applyNumberFormat="1" applyFont="1" applyBorder="1" applyAlignment="1">
      <alignment horizontal="center" vertical="center"/>
    </xf>
    <xf numFmtId="10" fontId="11" fillId="0" borderId="1" xfId="27" applyNumberFormat="1" applyFont="1" applyBorder="1" applyAlignment="1">
      <alignment horizontal="center" vertical="center"/>
    </xf>
    <xf numFmtId="10" fontId="11" fillId="0" borderId="1" xfId="0" applyNumberFormat="1" applyFont="1" applyBorder="1" applyAlignment="1">
      <alignment horizontal="center" vertical="center"/>
    </xf>
    <xf numFmtId="10" fontId="11" fillId="0" borderId="1" xfId="0" applyNumberFormat="1" applyFont="1" applyFill="1" applyBorder="1" applyAlignment="1">
      <alignment horizontal="center" vertical="center"/>
    </xf>
    <xf numFmtId="10" fontId="11" fillId="0" borderId="1" xfId="0" applyNumberFormat="1" applyFont="1" applyBorder="1" applyAlignment="1">
      <alignment vertical="center"/>
    </xf>
    <xf numFmtId="181" fontId="11" fillId="0" borderId="1" xfId="24" applyNumberFormat="1" applyFont="1" applyFill="1" applyBorder="1" applyAlignment="1">
      <alignment horizontal="center" vertical="center"/>
    </xf>
    <xf numFmtId="0" fontId="11" fillId="37" borderId="21" xfId="0" applyNumberFormat="1" applyFont="1" applyFill="1" applyBorder="1" applyAlignment="1">
      <alignment horizontal="center" vertical="center" wrapText="1"/>
    </xf>
    <xf numFmtId="0" fontId="13" fillId="37" borderId="1" xfId="0" applyFont="1" applyFill="1" applyBorder="1" applyAlignment="1">
      <alignment horizontal="center" vertical="center"/>
    </xf>
    <xf numFmtId="0" fontId="11" fillId="37" borderId="25" xfId="0" applyNumberFormat="1" applyFont="1" applyFill="1" applyBorder="1" applyAlignment="1">
      <alignment horizontal="center" vertical="center" wrapText="1"/>
    </xf>
    <xf numFmtId="0" fontId="13" fillId="37" borderId="25" xfId="0" applyFont="1" applyFill="1" applyBorder="1" applyAlignment="1">
      <alignment horizontal="center" vertical="center"/>
    </xf>
    <xf numFmtId="180" fontId="13" fillId="37" borderId="25" xfId="24" applyNumberFormat="1" applyFont="1" applyFill="1" applyBorder="1" applyAlignment="1">
      <alignment horizontal="center" vertical="center"/>
    </xf>
    <xf numFmtId="49" fontId="11" fillId="0" borderId="1" xfId="21" applyNumberFormat="1" applyFont="1" applyBorder="1" applyAlignment="1">
      <alignment horizontal="center" vertical="center"/>
    </xf>
    <xf numFmtId="0" fontId="11" fillId="0" borderId="1" xfId="21" applyNumberFormat="1" applyFont="1" applyBorder="1" applyAlignment="1">
      <alignment vertical="center"/>
    </xf>
    <xf numFmtId="49" fontId="11" fillId="0" borderId="25" xfId="21" applyNumberFormat="1" applyFont="1" applyBorder="1" applyAlignment="1">
      <alignment horizontal="center" vertical="center"/>
    </xf>
    <xf numFmtId="0" fontId="11" fillId="0" borderId="25" xfId="21" applyNumberFormat="1" applyFont="1" applyBorder="1" applyAlignment="1">
      <alignment vertical="center"/>
    </xf>
    <xf numFmtId="49" fontId="13" fillId="37" borderId="21" xfId="0" applyNumberFormat="1" applyFont="1" applyFill="1" applyBorder="1" applyAlignment="1">
      <alignment horizontal="center" vertical="center" wrapText="1"/>
    </xf>
    <xf numFmtId="49" fontId="19" fillId="37" borderId="25" xfId="0" applyNumberFormat="1" applyFont="1" applyFill="1" applyBorder="1" applyAlignment="1">
      <alignment horizontal="center" vertical="center"/>
    </xf>
    <xf numFmtId="49" fontId="13" fillId="37" borderId="25" xfId="0" applyNumberFormat="1" applyFont="1" applyFill="1" applyBorder="1" applyAlignment="1">
      <alignment horizontal="center" vertical="center" wrapText="1"/>
    </xf>
    <xf numFmtId="0" fontId="11" fillId="0" borderId="0" xfId="0" applyFont="1" applyAlignment="1">
      <alignment horizontal="center"/>
    </xf>
    <xf numFmtId="180" fontId="11" fillId="0" borderId="0" xfId="0" applyNumberFormat="1" applyFont="1" applyAlignment="1">
      <alignment horizontal="center"/>
    </xf>
    <xf numFmtId="182" fontId="11" fillId="0" borderId="0" xfId="0" applyNumberFormat="1" applyFont="1" applyAlignment="1">
      <alignment/>
    </xf>
    <xf numFmtId="49" fontId="11" fillId="0" borderId="1" xfId="0" applyNumberFormat="1" applyFont="1" applyFill="1" applyBorder="1" applyAlignment="1">
      <alignment horizontal="center" vertical="center"/>
    </xf>
    <xf numFmtId="14" fontId="11" fillId="0" borderId="1" xfId="21" applyNumberFormat="1" applyFont="1" applyFill="1" applyBorder="1" applyAlignment="1">
      <alignment horizontal="center" vertical="center"/>
    </xf>
    <xf numFmtId="182" fontId="11" fillId="0" borderId="1" xfId="21" applyNumberFormat="1" applyFont="1" applyFill="1" applyBorder="1" applyAlignment="1">
      <alignment horizontal="center" vertical="center"/>
    </xf>
    <xf numFmtId="0" fontId="15" fillId="0" borderId="1" xfId="0" applyFont="1" applyFill="1" applyBorder="1" applyAlignment="1" applyProtection="1">
      <alignment horizontal="center"/>
      <protection locked="0"/>
    </xf>
    <xf numFmtId="49" fontId="11" fillId="0" borderId="1" xfId="0" applyNumberFormat="1" applyFont="1" applyBorder="1" applyAlignment="1">
      <alignment horizontal="left" vertical="center"/>
    </xf>
    <xf numFmtId="180" fontId="11" fillId="37" borderId="1" xfId="0" applyNumberFormat="1" applyFont="1" applyFill="1" applyBorder="1" applyAlignment="1">
      <alignment horizontal="centerContinuous" vertical="center"/>
    </xf>
    <xf numFmtId="180" fontId="11" fillId="37" borderId="1" xfId="21" applyNumberFormat="1" applyFont="1" applyFill="1" applyBorder="1" applyAlignment="1">
      <alignment horizontal="center" vertical="center"/>
    </xf>
    <xf numFmtId="180" fontId="13" fillId="37" borderId="1" xfId="21" applyNumberFormat="1" applyFont="1" applyFill="1" applyBorder="1" applyAlignment="1">
      <alignment horizontal="center" vertical="center"/>
    </xf>
    <xf numFmtId="180" fontId="11" fillId="2" borderId="1" xfId="21" applyNumberFormat="1" applyFont="1" applyFill="1" applyBorder="1" applyAlignment="1">
      <alignment vertical="center"/>
    </xf>
    <xf numFmtId="180" fontId="11" fillId="0" borderId="1" xfId="21" applyNumberFormat="1" applyFont="1" applyBorder="1" applyAlignment="1">
      <alignment horizontal="center" vertical="center"/>
    </xf>
    <xf numFmtId="180" fontId="11" fillId="0" borderId="1" xfId="21" applyNumberFormat="1" applyFont="1" applyBorder="1" applyAlignment="1">
      <alignment vertical="center"/>
    </xf>
    <xf numFmtId="180" fontId="11" fillId="0" borderId="1" xfId="0" applyNumberFormat="1" applyFont="1" applyBorder="1" applyAlignment="1">
      <alignment horizontal="centerContinuous" vertical="center"/>
    </xf>
    <xf numFmtId="0" fontId="11" fillId="39" borderId="21" xfId="0" applyNumberFormat="1" applyFont="1" applyFill="1" applyBorder="1" applyAlignment="1">
      <alignment horizontal="center" vertical="center" wrapText="1"/>
    </xf>
    <xf numFmtId="0" fontId="11" fillId="39" borderId="25" xfId="0" applyNumberFormat="1" applyFont="1" applyFill="1" applyBorder="1" applyAlignment="1">
      <alignment horizontal="center" vertical="center" wrapText="1"/>
    </xf>
    <xf numFmtId="9" fontId="11" fillId="0" borderId="1" xfId="0" applyNumberFormat="1" applyFont="1" applyBorder="1" applyAlignment="1">
      <alignment horizontal="center" vertical="center"/>
    </xf>
    <xf numFmtId="182" fontId="10" fillId="0" borderId="0" xfId="0" applyNumberFormat="1" applyFont="1" applyAlignment="1">
      <alignment horizontal="center"/>
    </xf>
    <xf numFmtId="182" fontId="11" fillId="0" borderId="0" xfId="0" applyNumberFormat="1" applyFont="1" applyAlignment="1">
      <alignment vertical="center"/>
    </xf>
    <xf numFmtId="182" fontId="11" fillId="39" borderId="1" xfId="0" applyNumberFormat="1" applyFont="1" applyFill="1" applyBorder="1" applyAlignment="1">
      <alignment horizontal="center" vertical="center"/>
    </xf>
    <xf numFmtId="182" fontId="11" fillId="0" borderId="22" xfId="21" applyNumberFormat="1" applyFont="1" applyBorder="1" applyAlignment="1">
      <alignment horizontal="center" vertical="center"/>
    </xf>
    <xf numFmtId="182" fontId="11" fillId="0" borderId="28" xfId="21" applyNumberFormat="1" applyFont="1" applyBorder="1" applyAlignment="1">
      <alignment horizontal="center" vertical="center"/>
    </xf>
    <xf numFmtId="180" fontId="11" fillId="0" borderId="0" xfId="0" applyNumberFormat="1" applyFont="1" applyFill="1" applyAlignment="1">
      <alignment/>
    </xf>
    <xf numFmtId="0" fontId="12" fillId="0" borderId="0" xfId="26" applyFont="1" applyAlignment="1" applyProtection="1">
      <alignment/>
      <protection/>
    </xf>
    <xf numFmtId="180" fontId="10" fillId="0" borderId="0" xfId="0" applyNumberFormat="1" applyFont="1" applyFill="1" applyAlignment="1">
      <alignment horizontal="centerContinuous"/>
    </xf>
    <xf numFmtId="180" fontId="11" fillId="0" borderId="0" xfId="0" applyNumberFormat="1" applyFont="1" applyFill="1" applyAlignment="1">
      <alignment horizontal="centerContinuous" vertical="center"/>
    </xf>
    <xf numFmtId="0" fontId="11" fillId="37" borderId="20" xfId="0" applyFont="1" applyFill="1" applyBorder="1" applyAlignment="1">
      <alignment horizontal="center" vertical="center"/>
    </xf>
    <xf numFmtId="180" fontId="11" fillId="0" borderId="1" xfId="21" applyNumberFormat="1" applyFont="1" applyFill="1" applyBorder="1" applyAlignment="1">
      <alignment vertical="center"/>
    </xf>
    <xf numFmtId="180" fontId="11" fillId="0" borderId="19" xfId="24" applyNumberFormat="1" applyFont="1" applyFill="1" applyBorder="1" applyAlignment="1">
      <alignment vertical="center"/>
    </xf>
    <xf numFmtId="180" fontId="11" fillId="0" borderId="1" xfId="0" applyNumberFormat="1" applyFont="1" applyBorder="1" applyAlignment="1">
      <alignment/>
    </xf>
    <xf numFmtId="180" fontId="11" fillId="0" borderId="20" xfId="24" applyNumberFormat="1" applyFont="1" applyBorder="1" applyAlignment="1">
      <alignment vertical="center"/>
    </xf>
    <xf numFmtId="0" fontId="11" fillId="0" borderId="21" xfId="0" applyFont="1" applyBorder="1" applyAlignment="1">
      <alignment horizontal="center" vertical="center" wrapText="1"/>
    </xf>
    <xf numFmtId="187" fontId="11" fillId="39" borderId="1" xfId="0" applyNumberFormat="1" applyFont="1" applyFill="1" applyBorder="1" applyAlignment="1">
      <alignment horizontal="center" vertical="center"/>
    </xf>
    <xf numFmtId="0" fontId="11" fillId="0" borderId="25" xfId="0" applyFont="1" applyBorder="1" applyAlignment="1">
      <alignment horizontal="center" vertical="center" wrapText="1"/>
    </xf>
    <xf numFmtId="187" fontId="11" fillId="0" borderId="28" xfId="0" applyNumberFormat="1" applyFont="1" applyBorder="1" applyAlignment="1">
      <alignment horizontal="center" vertical="center"/>
    </xf>
    <xf numFmtId="9" fontId="11" fillId="0" borderId="0" xfId="27" applyFont="1" applyAlignment="1">
      <alignment/>
    </xf>
    <xf numFmtId="49" fontId="11" fillId="0" borderId="25" xfId="0" applyNumberFormat="1" applyFont="1" applyFill="1" applyBorder="1" applyAlignment="1">
      <alignment horizontal="center" vertical="center" wrapText="1"/>
    </xf>
    <xf numFmtId="49" fontId="11" fillId="0" borderId="25" xfId="0" applyNumberFormat="1" applyFont="1" applyFill="1" applyBorder="1" applyAlignment="1">
      <alignment horizontal="left" vertical="center"/>
    </xf>
    <xf numFmtId="0" fontId="11" fillId="0" borderId="25" xfId="0" applyFont="1" applyFill="1" applyBorder="1" applyAlignment="1">
      <alignment horizontal="center" vertical="center" wrapText="1"/>
    </xf>
    <xf numFmtId="9" fontId="11" fillId="0" borderId="0" xfId="27" applyFont="1" applyAlignment="1">
      <alignment vertical="center"/>
    </xf>
    <xf numFmtId="9" fontId="11" fillId="0" borderId="1" xfId="27" applyFont="1" applyBorder="1" applyAlignment="1">
      <alignment horizontal="center" vertical="center"/>
    </xf>
    <xf numFmtId="180" fontId="11" fillId="0" borderId="1" xfId="21" applyNumberFormat="1" applyFont="1" applyFill="1" applyBorder="1" applyAlignment="1">
      <alignment horizontal="right" vertical="center"/>
    </xf>
    <xf numFmtId="9" fontId="11" fillId="0" borderId="1" xfId="27" applyFont="1" applyFill="1" applyBorder="1" applyAlignment="1">
      <alignment horizontal="center" vertical="center"/>
    </xf>
    <xf numFmtId="9" fontId="11" fillId="0" borderId="1" xfId="27" applyFont="1" applyBorder="1" applyAlignment="1">
      <alignment vertical="center"/>
    </xf>
    <xf numFmtId="43" fontId="103" fillId="0" borderId="0" xfId="24" applyFont="1" applyAlignment="1">
      <alignment horizontal="justify"/>
    </xf>
    <xf numFmtId="180" fontId="10" fillId="0" borderId="0" xfId="0" applyNumberFormat="1" applyFont="1" applyAlignment="1">
      <alignment horizontal="center"/>
    </xf>
    <xf numFmtId="180" fontId="11" fillId="0" borderId="1" xfId="24" applyNumberFormat="1" applyFont="1" applyFill="1" applyBorder="1" applyAlignment="1">
      <alignment horizontal="center" vertical="center"/>
    </xf>
    <xf numFmtId="181" fontId="11" fillId="0" borderId="25" xfId="0" applyNumberFormat="1" applyFont="1" applyFill="1" applyBorder="1" applyAlignment="1">
      <alignment horizontal="center" vertical="center" wrapText="1"/>
    </xf>
    <xf numFmtId="0" fontId="11" fillId="0" borderId="25" xfId="0" applyNumberFormat="1" applyFont="1" applyFill="1" applyBorder="1" applyAlignment="1">
      <alignment horizontal="center" vertical="center" wrapText="1"/>
    </xf>
    <xf numFmtId="10" fontId="11" fillId="0" borderId="0" xfId="0" applyNumberFormat="1" applyFont="1" applyAlignment="1">
      <alignment/>
    </xf>
    <xf numFmtId="10" fontId="104" fillId="0" borderId="0" xfId="0" applyNumberFormat="1" applyFont="1" applyAlignment="1">
      <alignment/>
    </xf>
    <xf numFmtId="14" fontId="11" fillId="0" borderId="1" xfId="0" applyNumberFormat="1" applyFont="1" applyBorder="1" applyAlignment="1">
      <alignment/>
    </xf>
    <xf numFmtId="0" fontId="15" fillId="0" borderId="0" xfId="0" applyFont="1" applyAlignment="1">
      <alignment/>
    </xf>
    <xf numFmtId="0" fontId="20" fillId="0" borderId="1" xfId="0" applyFont="1" applyBorder="1" applyAlignment="1">
      <alignment horizontal="center"/>
    </xf>
    <xf numFmtId="0" fontId="20" fillId="0" borderId="1" xfId="0" applyFont="1" applyBorder="1" applyAlignment="1">
      <alignment/>
    </xf>
    <xf numFmtId="0" fontId="11" fillId="39" borderId="21" xfId="0" applyFont="1" applyFill="1" applyBorder="1" applyAlignment="1">
      <alignment horizontal="center" vertical="center" wrapText="1"/>
    </xf>
    <xf numFmtId="0" fontId="11" fillId="39" borderId="25" xfId="0" applyFont="1" applyFill="1" applyBorder="1" applyAlignment="1">
      <alignment horizontal="center" vertical="center" wrapText="1"/>
    </xf>
    <xf numFmtId="188" fontId="11" fillId="0" borderId="1" xfId="24" applyNumberFormat="1" applyFont="1" applyBorder="1" applyAlignment="1">
      <alignment vertical="center"/>
    </xf>
    <xf numFmtId="182" fontId="11" fillId="39" borderId="1" xfId="21" applyNumberFormat="1" applyFont="1" applyFill="1" applyBorder="1" applyAlignment="1">
      <alignment horizontal="center" vertical="center"/>
    </xf>
    <xf numFmtId="49" fontId="15" fillId="0" borderId="1" xfId="0" applyNumberFormat="1" applyFont="1" applyBorder="1" applyAlignment="1">
      <alignment horizontal="center"/>
    </xf>
    <xf numFmtId="14" fontId="15" fillId="0" borderId="1" xfId="0" applyNumberFormat="1" applyFont="1" applyBorder="1" applyAlignment="1">
      <alignment/>
    </xf>
    <xf numFmtId="0" fontId="11" fillId="0" borderId="29" xfId="0" applyFont="1" applyBorder="1" applyAlignment="1">
      <alignment horizontal="center" vertical="center"/>
    </xf>
    <xf numFmtId="181" fontId="11" fillId="0" borderId="25" xfId="0" applyNumberFormat="1" applyFont="1" applyBorder="1" applyAlignment="1">
      <alignment vertical="center"/>
    </xf>
    <xf numFmtId="180" fontId="11" fillId="37" borderId="20" xfId="0" applyNumberFormat="1" applyFont="1" applyFill="1" applyBorder="1" applyAlignment="1">
      <alignment horizontal="center" vertical="center"/>
    </xf>
    <xf numFmtId="180" fontId="11" fillId="0" borderId="20" xfId="0" applyNumberFormat="1" applyFont="1" applyBorder="1" applyAlignment="1">
      <alignment horizontal="center" vertical="center"/>
    </xf>
    <xf numFmtId="181" fontId="11" fillId="0" borderId="21" xfId="21" applyNumberFormat="1" applyFont="1" applyBorder="1" applyAlignment="1">
      <alignment vertical="center"/>
    </xf>
    <xf numFmtId="180" fontId="11" fillId="0" borderId="21" xfId="24" applyNumberFormat="1" applyFont="1" applyBorder="1" applyAlignment="1">
      <alignment vertical="center"/>
    </xf>
    <xf numFmtId="180" fontId="11" fillId="0" borderId="25" xfId="24" applyNumberFormat="1" applyFont="1" applyBorder="1" applyAlignment="1">
      <alignment vertical="center"/>
    </xf>
    <xf numFmtId="181" fontId="11" fillId="0" borderId="0" xfId="0" applyNumberFormat="1" applyFont="1" applyAlignment="1">
      <alignment horizontal="right" vertical="center"/>
    </xf>
    <xf numFmtId="185" fontId="11" fillId="0" borderId="1" xfId="0" applyNumberFormat="1" applyFont="1" applyBorder="1" applyAlignment="1">
      <alignment horizontal="center" vertical="center"/>
    </xf>
    <xf numFmtId="182" fontId="11" fillId="0" borderId="22" xfId="21" applyNumberFormat="1" applyFont="1" applyBorder="1" applyAlignment="1">
      <alignment vertical="center"/>
    </xf>
    <xf numFmtId="182" fontId="11" fillId="0" borderId="28" xfId="21" applyNumberFormat="1" applyFont="1" applyBorder="1" applyAlignment="1">
      <alignment vertical="center"/>
    </xf>
    <xf numFmtId="181" fontId="11" fillId="0" borderId="21" xfId="0" applyNumberFormat="1" applyFont="1" applyBorder="1" applyAlignment="1">
      <alignment vertical="center"/>
    </xf>
    <xf numFmtId="181" fontId="11" fillId="0" borderId="25" xfId="24" applyNumberFormat="1" applyFont="1" applyBorder="1" applyAlignment="1">
      <alignment horizontal="center" vertical="center"/>
    </xf>
    <xf numFmtId="0" fontId="11" fillId="0" borderId="0" xfId="0" applyNumberFormat="1" applyFont="1" applyAlignment="1">
      <alignment horizontal="center"/>
    </xf>
    <xf numFmtId="49" fontId="11" fillId="37" borderId="22" xfId="0" applyNumberFormat="1" applyFont="1" applyFill="1" applyBorder="1" applyAlignment="1">
      <alignment horizontal="center" vertical="center"/>
    </xf>
    <xf numFmtId="49" fontId="11" fillId="37" borderId="30" xfId="0" applyNumberFormat="1" applyFont="1" applyFill="1" applyBorder="1" applyAlignment="1">
      <alignment horizontal="center" vertical="center"/>
    </xf>
    <xf numFmtId="0" fontId="11" fillId="0" borderId="1" xfId="21" applyNumberFormat="1" applyFont="1" applyBorder="1" applyAlignment="1">
      <alignment horizontal="center" vertical="center"/>
    </xf>
    <xf numFmtId="180" fontId="11" fillId="0" borderId="1" xfId="24" applyNumberFormat="1" applyFont="1" applyBorder="1" applyAlignment="1">
      <alignment horizontal="center" vertical="center" shrinkToFit="1"/>
    </xf>
    <xf numFmtId="10" fontId="11" fillId="0" borderId="1" xfId="24" applyNumberFormat="1" applyFont="1" applyBorder="1" applyAlignment="1">
      <alignment horizontal="center" vertical="center" shrinkToFit="1"/>
    </xf>
    <xf numFmtId="10" fontId="11" fillId="0" borderId="1" xfId="24" applyNumberFormat="1" applyFont="1" applyBorder="1" applyAlignment="1">
      <alignment horizontal="center" vertical="center"/>
    </xf>
    <xf numFmtId="180" fontId="11" fillId="0" borderId="1" xfId="24" applyNumberFormat="1" applyFont="1" applyBorder="1" applyAlignment="1">
      <alignment vertical="center" shrinkToFit="1"/>
    </xf>
    <xf numFmtId="182" fontId="11" fillId="0" borderId="0" xfId="21" applyNumberFormat="1" applyFont="1" applyBorder="1" applyAlignment="1">
      <alignment vertical="center"/>
    </xf>
    <xf numFmtId="0" fontId="13" fillId="37" borderId="21" xfId="0" applyFont="1" applyFill="1" applyBorder="1" applyAlignment="1">
      <alignment horizontal="center" vertical="center"/>
    </xf>
    <xf numFmtId="10" fontId="21" fillId="0" borderId="1" xfId="27" applyNumberFormat="1" applyFont="1" applyBorder="1" applyAlignment="1">
      <alignment horizontal="center" vertical="center"/>
    </xf>
    <xf numFmtId="43" fontId="11" fillId="0" borderId="0" xfId="24" applyFont="1" applyBorder="1" applyAlignment="1">
      <alignment horizontal="right" vertical="center"/>
    </xf>
    <xf numFmtId="180" fontId="11" fillId="0" borderId="0" xfId="24" applyNumberFormat="1" applyFont="1" applyBorder="1" applyAlignment="1">
      <alignment horizontal="right" vertical="center"/>
    </xf>
    <xf numFmtId="181" fontId="13" fillId="37" borderId="21" xfId="0" applyNumberFormat="1" applyFont="1" applyFill="1" applyBorder="1" applyAlignment="1">
      <alignment horizontal="center" vertical="center" wrapText="1"/>
    </xf>
    <xf numFmtId="181" fontId="13" fillId="37" borderId="25" xfId="0" applyNumberFormat="1" applyFont="1" applyFill="1" applyBorder="1" applyAlignment="1">
      <alignment horizontal="center" vertical="center" wrapText="1"/>
    </xf>
    <xf numFmtId="0" fontId="11" fillId="0" borderId="1" xfId="27" applyNumberFormat="1" applyFont="1" applyBorder="1" applyAlignment="1">
      <alignment horizontal="center" vertical="center"/>
    </xf>
    <xf numFmtId="181" fontId="11" fillId="0" borderId="0" xfId="0" applyNumberFormat="1" applyFont="1" applyBorder="1" applyAlignment="1">
      <alignment vertical="center"/>
    </xf>
    <xf numFmtId="181" fontId="11" fillId="0" borderId="0" xfId="24" applyNumberFormat="1" applyFont="1" applyBorder="1" applyAlignment="1">
      <alignment horizontal="right" vertical="center"/>
    </xf>
    <xf numFmtId="181" fontId="11" fillId="0" borderId="21" xfId="0" applyNumberFormat="1" applyFont="1" applyBorder="1" applyAlignment="1">
      <alignment horizontal="center" vertical="center"/>
    </xf>
    <xf numFmtId="182" fontId="11" fillId="0" borderId="20" xfId="0" applyNumberFormat="1" applyFont="1" applyBorder="1" applyAlignment="1">
      <alignment horizontal="center" vertical="center"/>
    </xf>
    <xf numFmtId="0" fontId="11" fillId="37" borderId="12" xfId="0" applyFont="1" applyFill="1" applyBorder="1" applyAlignment="1">
      <alignment horizontal="center" vertical="center"/>
    </xf>
    <xf numFmtId="0" fontId="11" fillId="0" borderId="21" xfId="0" applyFont="1" applyBorder="1" applyAlignment="1">
      <alignment horizontal="center" vertical="center"/>
    </xf>
    <xf numFmtId="0" fontId="11" fillId="0" borderId="25" xfId="0" applyFont="1" applyBorder="1" applyAlignment="1">
      <alignment horizontal="center" vertical="center"/>
    </xf>
    <xf numFmtId="0" fontId="13" fillId="37" borderId="19" xfId="0" applyFont="1" applyFill="1" applyBorder="1" applyAlignment="1">
      <alignment horizontal="center" vertical="center" wrapText="1"/>
    </xf>
    <xf numFmtId="0" fontId="13" fillId="37" borderId="12" xfId="0" applyFont="1" applyFill="1" applyBorder="1" applyAlignment="1">
      <alignment horizontal="center" vertical="center" wrapText="1"/>
    </xf>
    <xf numFmtId="0" fontId="13" fillId="37" borderId="20" xfId="0" applyFont="1" applyFill="1" applyBorder="1" applyAlignment="1">
      <alignment horizontal="center" vertical="center" wrapText="1"/>
    </xf>
    <xf numFmtId="0" fontId="11" fillId="37" borderId="1" xfId="0" applyNumberFormat="1" applyFont="1" applyFill="1" applyBorder="1" applyAlignment="1">
      <alignment horizontal="center" vertical="center" wrapText="1"/>
    </xf>
    <xf numFmtId="181" fontId="11" fillId="37" borderId="1" xfId="0" applyNumberFormat="1" applyFont="1" applyFill="1" applyBorder="1" applyAlignment="1">
      <alignment horizontal="center" vertical="center" wrapText="1"/>
    </xf>
    <xf numFmtId="181" fontId="13" fillId="37"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188" fontId="11" fillId="0" borderId="1" xfId="0" applyNumberFormat="1" applyFont="1" applyBorder="1" applyAlignment="1">
      <alignment horizontal="center" vertical="center"/>
    </xf>
    <xf numFmtId="0" fontId="11" fillId="0" borderId="12" xfId="0" applyNumberFormat="1" applyFont="1" applyBorder="1" applyAlignment="1">
      <alignment horizontal="center" vertical="center"/>
    </xf>
    <xf numFmtId="0" fontId="11" fillId="0" borderId="20" xfId="0" applyNumberFormat="1" applyFont="1" applyBorder="1" applyAlignment="1">
      <alignment horizontal="center" vertical="center"/>
    </xf>
    <xf numFmtId="189" fontId="11" fillId="0" borderId="0" xfId="21" applyNumberFormat="1" applyFont="1" applyAlignment="1">
      <alignment vertical="center"/>
    </xf>
    <xf numFmtId="0" fontId="13" fillId="37" borderId="19" xfId="0" applyFont="1" applyFill="1" applyBorder="1" applyAlignment="1">
      <alignment horizontal="center" vertical="center" shrinkToFit="1"/>
    </xf>
    <xf numFmtId="0" fontId="13" fillId="37" borderId="20" xfId="0" applyFont="1" applyFill="1" applyBorder="1" applyAlignment="1">
      <alignment horizontal="center" vertical="center" shrinkToFi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181" fontId="11" fillId="0" borderId="1"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181" fontId="11" fillId="0" borderId="1" xfId="0" applyNumberFormat="1" applyFont="1" applyFill="1" applyBorder="1" applyAlignment="1">
      <alignment horizontal="center" vertical="center" wrapText="1"/>
    </xf>
    <xf numFmtId="181" fontId="13" fillId="0" borderId="1"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13" fillId="0" borderId="25" xfId="0" applyNumberFormat="1" applyFont="1" applyFill="1" applyBorder="1" applyAlignment="1">
      <alignment horizontal="center" vertical="center" wrapText="1"/>
    </xf>
    <xf numFmtId="180" fontId="11" fillId="0" borderId="1" xfId="0" applyNumberFormat="1" applyFont="1" applyBorder="1" applyAlignment="1">
      <alignment horizontal="center" vertical="center" wrapText="1"/>
    </xf>
    <xf numFmtId="0" fontId="22" fillId="0" borderId="0" xfId="0" applyFont="1" applyFill="1" applyAlignment="1">
      <alignment/>
    </xf>
    <xf numFmtId="0" fontId="11" fillId="37" borderId="19" xfId="0" applyFont="1" applyFill="1" applyBorder="1" applyAlignment="1">
      <alignment horizontal="center" vertical="center" wrapText="1"/>
    </xf>
    <xf numFmtId="0" fontId="11" fillId="37" borderId="12"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3" fillId="37" borderId="1" xfId="0" applyFont="1" applyFill="1" applyBorder="1" applyAlignment="1">
      <alignment horizontal="center" vertical="center" wrapText="1"/>
    </xf>
    <xf numFmtId="180" fontId="11" fillId="37" borderId="1" xfId="0" applyNumberFormat="1" applyFont="1" applyFill="1" applyBorder="1" applyAlignment="1">
      <alignment horizontal="center" vertical="center" wrapText="1"/>
    </xf>
    <xf numFmtId="180" fontId="19" fillId="37" borderId="25" xfId="0" applyNumberFormat="1" applyFont="1" applyFill="1" applyBorder="1" applyAlignment="1">
      <alignment horizontal="center" vertical="center" wrapText="1"/>
    </xf>
    <xf numFmtId="49" fontId="13" fillId="37" borderId="19" xfId="0" applyNumberFormat="1" applyFont="1" applyFill="1" applyBorder="1" applyAlignment="1">
      <alignment horizontal="center" vertical="center" wrapText="1"/>
    </xf>
    <xf numFmtId="49" fontId="13" fillId="37" borderId="12" xfId="0" applyNumberFormat="1" applyFont="1" applyFill="1" applyBorder="1" applyAlignment="1">
      <alignment horizontal="center" vertical="center" wrapText="1"/>
    </xf>
    <xf numFmtId="49" fontId="13" fillId="37" borderId="20" xfId="0" applyNumberFormat="1" applyFont="1" applyFill="1" applyBorder="1" applyAlignment="1">
      <alignment horizontal="center" vertical="center" wrapText="1"/>
    </xf>
    <xf numFmtId="180" fontId="23" fillId="0" borderId="0" xfId="0" applyNumberFormat="1" applyFont="1" applyAlignment="1">
      <alignment/>
    </xf>
    <xf numFmtId="0" fontId="23" fillId="0" borderId="0" xfId="0" applyFont="1" applyAlignment="1">
      <alignment/>
    </xf>
    <xf numFmtId="181" fontId="23" fillId="0" borderId="0" xfId="0" applyNumberFormat="1" applyFont="1" applyAlignment="1">
      <alignment/>
    </xf>
    <xf numFmtId="49" fontId="13" fillId="37" borderId="1" xfId="0" applyNumberFormat="1" applyFont="1" applyFill="1" applyBorder="1" applyAlignment="1">
      <alignment horizontal="center" vertical="center" wrapText="1"/>
    </xf>
    <xf numFmtId="180" fontId="13" fillId="37" borderId="1" xfId="0" applyNumberFormat="1" applyFont="1" applyFill="1" applyBorder="1" applyAlignment="1">
      <alignment horizontal="center" vertical="center" wrapText="1"/>
    </xf>
    <xf numFmtId="180" fontId="24" fillId="0" borderId="0" xfId="0" applyNumberFormat="1" applyFont="1" applyAlignment="1">
      <alignment horizontal="centerContinuous"/>
    </xf>
    <xf numFmtId="0" fontId="24" fillId="0" borderId="0" xfId="0" applyFont="1" applyAlignment="1">
      <alignment horizontal="centerContinuous"/>
    </xf>
    <xf numFmtId="181" fontId="24" fillId="0" borderId="0" xfId="0" applyNumberFormat="1" applyFont="1" applyAlignment="1">
      <alignment horizontal="centerContinuous"/>
    </xf>
    <xf numFmtId="180" fontId="23" fillId="0" borderId="0" xfId="0" applyNumberFormat="1" applyFont="1" applyAlignment="1">
      <alignment vertical="center"/>
    </xf>
    <xf numFmtId="0" fontId="23" fillId="0" borderId="0" xfId="0" applyFont="1" applyAlignment="1">
      <alignment vertical="center"/>
    </xf>
    <xf numFmtId="181" fontId="23" fillId="0" borderId="0" xfId="0" applyNumberFormat="1" applyFont="1" applyAlignment="1">
      <alignment vertical="center"/>
    </xf>
    <xf numFmtId="180" fontId="23" fillId="0" borderId="0" xfId="0" applyNumberFormat="1" applyFont="1" applyAlignment="1">
      <alignment horizontal="centerContinuous" vertical="center"/>
    </xf>
    <xf numFmtId="0" fontId="23" fillId="0" borderId="0" xfId="0" applyFont="1" applyAlignment="1">
      <alignment horizontal="centerContinuous" vertical="center"/>
    </xf>
    <xf numFmtId="181" fontId="23" fillId="0" borderId="0" xfId="0" applyNumberFormat="1" applyFont="1" applyAlignment="1">
      <alignment horizontal="centerContinuous" vertical="center"/>
    </xf>
    <xf numFmtId="0" fontId="23" fillId="0" borderId="1" xfId="0" applyFont="1" applyBorder="1" applyAlignment="1">
      <alignment vertical="center"/>
    </xf>
    <xf numFmtId="181" fontId="23" fillId="0" borderId="1" xfId="0" applyNumberFormat="1" applyFont="1" applyBorder="1" applyAlignment="1">
      <alignment vertical="center"/>
    </xf>
    <xf numFmtId="0" fontId="11" fillId="0" borderId="0" xfId="0" applyNumberFormat="1" applyFont="1" applyAlignment="1">
      <alignment horizontal="left" vertical="center"/>
    </xf>
    <xf numFmtId="49" fontId="11" fillId="37" borderId="1" xfId="0" applyNumberFormat="1" applyFont="1" applyFill="1" applyBorder="1" applyAlignment="1">
      <alignment horizontal="center" vertical="center" wrapText="1"/>
    </xf>
    <xf numFmtId="0" fontId="11" fillId="0" borderId="22"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9" xfId="0" applyFont="1" applyBorder="1" applyAlignment="1">
      <alignment horizontal="center" vertical="center" wrapText="1"/>
    </xf>
    <xf numFmtId="49" fontId="11" fillId="0" borderId="1" xfId="0" applyNumberFormat="1" applyFont="1" applyBorder="1" applyAlignment="1">
      <alignment vertical="center" shrinkToFit="1"/>
    </xf>
    <xf numFmtId="190" fontId="11" fillId="0" borderId="1" xfId="0" applyNumberFormat="1" applyFont="1" applyBorder="1" applyAlignment="1">
      <alignment horizontal="center" vertical="center"/>
    </xf>
    <xf numFmtId="0" fontId="15" fillId="0" borderId="0" xfId="0" applyFont="1" applyFill="1" applyAlignment="1">
      <alignment horizontal="right"/>
    </xf>
    <xf numFmtId="0" fontId="15" fillId="0" borderId="0" xfId="0" applyFont="1" applyAlignment="1">
      <alignment horizontal="right"/>
    </xf>
    <xf numFmtId="0" fontId="20" fillId="0" borderId="0" xfId="0" applyFont="1" applyAlignment="1">
      <alignment/>
    </xf>
    <xf numFmtId="10" fontId="10" fillId="0" borderId="0" xfId="0" applyNumberFormat="1" applyFont="1" applyAlignment="1">
      <alignment horizontal="centerContinuous"/>
    </xf>
    <xf numFmtId="10" fontId="11" fillId="0" borderId="0" xfId="0" applyNumberFormat="1" applyFont="1" applyAlignment="1">
      <alignment vertical="center"/>
    </xf>
    <xf numFmtId="10" fontId="11" fillId="0" borderId="0" xfId="0" applyNumberFormat="1" applyFont="1" applyAlignment="1">
      <alignment horizontal="centerContinuous" vertical="center"/>
    </xf>
    <xf numFmtId="49" fontId="11" fillId="0" borderId="0" xfId="0" applyNumberFormat="1" applyFont="1" applyFill="1" applyAlignment="1">
      <alignment vertical="center"/>
    </xf>
    <xf numFmtId="10" fontId="11" fillId="0" borderId="0" xfId="0" applyNumberFormat="1" applyFont="1" applyFill="1" applyAlignment="1">
      <alignment vertical="center"/>
    </xf>
    <xf numFmtId="10" fontId="11" fillId="37" borderId="21" xfId="0" applyNumberFormat="1" applyFont="1" applyFill="1" applyBorder="1" applyAlignment="1">
      <alignment horizontal="center" vertical="center"/>
    </xf>
    <xf numFmtId="0" fontId="11" fillId="0" borderId="1" xfId="0" applyFont="1" applyBorder="1" applyAlignment="1">
      <alignment vertical="center" shrinkToFit="1"/>
    </xf>
    <xf numFmtId="49" fontId="11" fillId="0" borderId="20" xfId="0" applyNumberFormat="1" applyFont="1" applyBorder="1" applyAlignment="1">
      <alignment vertical="center" shrinkToFit="1"/>
    </xf>
    <xf numFmtId="49" fontId="11" fillId="0" borderId="1" xfId="24" applyNumberFormat="1" applyFont="1" applyBorder="1" applyAlignment="1">
      <alignment horizontal="left" vertical="center"/>
    </xf>
    <xf numFmtId="0" fontId="12" fillId="0" borderId="0" xfId="26" applyFont="1" applyAlignment="1" applyProtection="1">
      <alignment vertical="center"/>
      <protection/>
    </xf>
    <xf numFmtId="49" fontId="11" fillId="0" borderId="18" xfId="0" applyNumberFormat="1" applyFont="1" applyBorder="1" applyAlignment="1">
      <alignment vertical="center"/>
    </xf>
    <xf numFmtId="0" fontId="25" fillId="37" borderId="25" xfId="0" applyFont="1" applyFill="1" applyBorder="1" applyAlignment="1">
      <alignment horizontal="center" vertical="center"/>
    </xf>
    <xf numFmtId="49" fontId="11" fillId="0" borderId="1" xfId="0" applyNumberFormat="1" applyFont="1" applyBorder="1" applyAlignment="1">
      <alignment horizontal="left" vertical="center" shrinkToFit="1"/>
    </xf>
    <xf numFmtId="0" fontId="13" fillId="0" borderId="25" xfId="0" applyFont="1" applyFill="1" applyBorder="1" applyAlignment="1">
      <alignment horizontal="center" vertical="center"/>
    </xf>
    <xf numFmtId="180" fontId="25" fillId="37" borderId="1" xfId="24" applyNumberFormat="1" applyFont="1" applyFill="1" applyBorder="1" applyAlignment="1">
      <alignment horizontal="center" vertical="center"/>
    </xf>
    <xf numFmtId="180" fontId="13" fillId="0" borderId="1" xfId="24" applyNumberFormat="1" applyFont="1" applyFill="1" applyBorder="1" applyAlignment="1">
      <alignment horizontal="center" vertical="center"/>
    </xf>
    <xf numFmtId="0" fontId="13" fillId="0" borderId="25" xfId="0" applyFont="1" applyFill="1" applyBorder="1" applyAlignment="1">
      <alignment horizontal="center" vertical="center" wrapText="1"/>
    </xf>
    <xf numFmtId="0" fontId="13" fillId="38" borderId="31" xfId="0" applyFont="1" applyFill="1" applyBorder="1" applyAlignment="1">
      <alignment horizontal="center" vertical="center"/>
    </xf>
    <xf numFmtId="182" fontId="13" fillId="38" borderId="31" xfId="0" applyNumberFormat="1" applyFont="1" applyFill="1" applyBorder="1" applyAlignment="1">
      <alignment horizontal="center" vertical="center"/>
    </xf>
    <xf numFmtId="182" fontId="13" fillId="0" borderId="0" xfId="0" applyNumberFormat="1" applyFont="1" applyFill="1" applyBorder="1" applyAlignment="1">
      <alignment horizontal="center" vertical="center"/>
    </xf>
    <xf numFmtId="0" fontId="26" fillId="37" borderId="1" xfId="0" applyFont="1" applyFill="1" applyBorder="1" applyAlignment="1">
      <alignment horizontal="center" vertical="center"/>
    </xf>
    <xf numFmtId="181" fontId="11" fillId="37" borderId="21" xfId="0" applyNumberFormat="1" applyFont="1" applyFill="1" applyBorder="1" applyAlignment="1">
      <alignment horizontal="center" vertical="center"/>
    </xf>
    <xf numFmtId="191" fontId="11" fillId="0" borderId="1" xfId="0" applyNumberFormat="1" applyFont="1" applyFill="1" applyBorder="1" applyAlignment="1">
      <alignment horizontal="center" vertical="center"/>
    </xf>
    <xf numFmtId="191" fontId="11" fillId="0" borderId="1" xfId="0" applyNumberFormat="1" applyFont="1" applyBorder="1" applyAlignment="1">
      <alignment horizontal="center" vertical="center"/>
    </xf>
    <xf numFmtId="0" fontId="11" fillId="0" borderId="0" xfId="0" applyFont="1" applyBorder="1" applyAlignment="1">
      <alignment horizontal="center" vertical="center"/>
    </xf>
    <xf numFmtId="0" fontId="27" fillId="0" borderId="0" xfId="0" applyFont="1" applyAlignment="1">
      <alignment/>
    </xf>
    <xf numFmtId="182" fontId="10" fillId="0" borderId="0" xfId="0" applyNumberFormat="1" applyFont="1" applyAlignment="1">
      <alignment horizontal="centerContinuous"/>
    </xf>
    <xf numFmtId="182" fontId="11" fillId="0" borderId="0" xfId="0" applyNumberFormat="1" applyFont="1" applyAlignment="1">
      <alignment horizontal="centerContinuous" vertical="center"/>
    </xf>
    <xf numFmtId="182" fontId="11" fillId="37" borderId="21" xfId="0" applyNumberFormat="1" applyFont="1" applyFill="1" applyBorder="1" applyAlignment="1">
      <alignment horizontal="center" vertical="center"/>
    </xf>
    <xf numFmtId="10" fontId="11" fillId="37" borderId="1" xfId="0" applyNumberFormat="1" applyFont="1" applyFill="1" applyBorder="1" applyAlignment="1">
      <alignment horizontal="center" vertical="center"/>
    </xf>
    <xf numFmtId="10" fontId="11" fillId="37" borderId="1" xfId="0" applyNumberFormat="1" applyFont="1" applyFill="1" applyBorder="1" applyAlignment="1">
      <alignment horizontal="center" vertical="center" wrapText="1"/>
    </xf>
    <xf numFmtId="0" fontId="26" fillId="37" borderId="1" xfId="0" applyFont="1" applyFill="1" applyBorder="1" applyAlignment="1">
      <alignment horizontal="center" vertical="center" wrapText="1"/>
    </xf>
    <xf numFmtId="182" fontId="11" fillId="0" borderId="0" xfId="0" applyNumberFormat="1" applyFont="1" applyBorder="1" applyAlignment="1">
      <alignment vertical="center"/>
    </xf>
    <xf numFmtId="10" fontId="11" fillId="0" borderId="0" xfId="24" applyNumberFormat="1" applyFont="1" applyBorder="1" applyAlignment="1">
      <alignment horizontal="right" vertical="center"/>
    </xf>
    <xf numFmtId="181" fontId="11" fillId="0" borderId="0" xfId="0" applyNumberFormat="1" applyFont="1" applyFill="1" applyBorder="1" applyAlignment="1">
      <alignment horizontal="right" vertical="center"/>
    </xf>
    <xf numFmtId="49" fontId="11" fillId="0" borderId="0" xfId="0" applyNumberFormat="1" applyFont="1" applyFill="1" applyBorder="1" applyAlignment="1">
      <alignment vertical="center"/>
    </xf>
    <xf numFmtId="49" fontId="11" fillId="0" borderId="0" xfId="0" applyNumberFormat="1" applyFont="1" applyFill="1" applyAlignment="1">
      <alignment horizontal="center" vertical="center"/>
    </xf>
    <xf numFmtId="49" fontId="11" fillId="0" borderId="0" xfId="0" applyNumberFormat="1" applyFont="1" applyBorder="1" applyAlignment="1">
      <alignment vertical="center"/>
    </xf>
    <xf numFmtId="180" fontId="11" fillId="0" borderId="0" xfId="0" applyNumberFormat="1" applyFont="1" applyBorder="1" applyAlignment="1">
      <alignment vertical="center"/>
    </xf>
    <xf numFmtId="181" fontId="11" fillId="0" borderId="0" xfId="0" applyNumberFormat="1" applyFont="1" applyAlignment="1">
      <alignment horizontal="center"/>
    </xf>
    <xf numFmtId="0" fontId="28" fillId="0" borderId="32" xfId="0" applyFont="1" applyBorder="1" applyAlignment="1">
      <alignment horizontal="justify" vertical="center"/>
    </xf>
    <xf numFmtId="49" fontId="11" fillId="0" borderId="1" xfId="24" applyNumberFormat="1" applyFont="1" applyBorder="1" applyAlignment="1">
      <alignment horizontal="center" vertical="center"/>
    </xf>
    <xf numFmtId="181" fontId="11" fillId="0" borderId="1" xfId="24" applyNumberFormat="1" applyFont="1" applyFill="1" applyBorder="1" applyAlignment="1">
      <alignment vertical="center"/>
    </xf>
    <xf numFmtId="181" fontId="11" fillId="0" borderId="1" xfId="24" applyNumberFormat="1" applyFont="1" applyBorder="1" applyAlignment="1">
      <alignment horizontal="right" vertical="center"/>
    </xf>
    <xf numFmtId="181" fontId="11" fillId="0" borderId="0" xfId="0" applyNumberFormat="1" applyFont="1" applyFill="1" applyBorder="1" applyAlignment="1">
      <alignment horizontal="center" vertical="center"/>
    </xf>
    <xf numFmtId="181" fontId="11" fillId="0" borderId="0" xfId="24" applyNumberFormat="1" applyFont="1" applyBorder="1" applyAlignment="1">
      <alignment horizontal="center" vertical="center"/>
    </xf>
    <xf numFmtId="0" fontId="29" fillId="0" borderId="0" xfId="0" applyFont="1" applyAlignment="1">
      <alignment/>
    </xf>
    <xf numFmtId="49" fontId="29" fillId="0" borderId="0" xfId="0" applyNumberFormat="1" applyFont="1" applyAlignment="1">
      <alignment horizontal="centerContinuous"/>
    </xf>
    <xf numFmtId="180" fontId="29" fillId="0" borderId="0" xfId="0" applyNumberFormat="1" applyFont="1" applyAlignment="1">
      <alignment horizontal="centerContinuous"/>
    </xf>
    <xf numFmtId="181" fontId="29" fillId="0" borderId="0" xfId="0" applyNumberFormat="1" applyFont="1" applyAlignment="1">
      <alignment horizontal="centerContinuous"/>
    </xf>
    <xf numFmtId="49" fontId="11" fillId="0" borderId="0" xfId="0" applyNumberFormat="1" applyFont="1" applyAlignment="1">
      <alignment horizontal="centerContinuous"/>
    </xf>
    <xf numFmtId="180" fontId="11" fillId="0" borderId="0" xfId="0" applyNumberFormat="1" applyFont="1" applyAlignment="1">
      <alignment horizontal="centerContinuous"/>
    </xf>
    <xf numFmtId="181" fontId="11" fillId="0" borderId="0" xfId="0" applyNumberFormat="1" applyFont="1" applyAlignment="1">
      <alignment horizontal="right"/>
    </xf>
    <xf numFmtId="181" fontId="11" fillId="0" borderId="0" xfId="0" applyNumberFormat="1" applyFont="1" applyAlignment="1">
      <alignment horizontal="centerContinuous"/>
    </xf>
    <xf numFmtId="0" fontId="30" fillId="0" borderId="0" xfId="0" applyFont="1" applyAlignment="1">
      <alignment/>
    </xf>
    <xf numFmtId="0" fontId="31" fillId="0" borderId="0" xfId="0" applyFont="1" applyAlignment="1">
      <alignment vertical="center"/>
    </xf>
    <xf numFmtId="0" fontId="0" fillId="0" borderId="0" xfId="0" applyFont="1" applyAlignment="1">
      <alignment/>
    </xf>
    <xf numFmtId="0" fontId="30" fillId="0" borderId="0" xfId="0" applyFont="1" applyAlignment="1">
      <alignment horizontal="centerContinuous"/>
    </xf>
    <xf numFmtId="0" fontId="30" fillId="0" borderId="0" xfId="0" applyFont="1" applyAlignment="1">
      <alignment/>
    </xf>
    <xf numFmtId="0" fontId="32" fillId="0" borderId="0" xfId="26" applyNumberFormat="1" applyFill="1" applyAlignment="1" applyProtection="1">
      <alignment vertical="center"/>
      <protection/>
    </xf>
    <xf numFmtId="0" fontId="32" fillId="0" borderId="0" xfId="26" applyAlignment="1" applyProtection="1">
      <alignment vertical="center"/>
      <protection/>
    </xf>
    <xf numFmtId="31" fontId="31" fillId="0" borderId="0" xfId="0" applyNumberFormat="1" applyFont="1" applyAlignment="1">
      <alignment vertical="center"/>
    </xf>
    <xf numFmtId="0" fontId="31" fillId="0" borderId="0" xfId="0" applyFont="1" applyAlignment="1">
      <alignment horizontal="right" vertical="center"/>
    </xf>
    <xf numFmtId="0" fontId="31" fillId="0" borderId="0" xfId="0" applyFont="1" applyAlignment="1">
      <alignment horizontal="left" vertical="center"/>
    </xf>
    <xf numFmtId="0" fontId="31" fillId="0" borderId="0" xfId="0" applyFont="1" applyAlignment="1">
      <alignment horizontal="center" vertical="center"/>
    </xf>
    <xf numFmtId="43" fontId="31" fillId="0" borderId="0" xfId="0" applyNumberFormat="1" applyFont="1" applyAlignment="1">
      <alignment vertical="center"/>
    </xf>
    <xf numFmtId="49" fontId="31" fillId="0" borderId="18" xfId="0" applyNumberFormat="1" applyFont="1" applyBorder="1" applyAlignment="1">
      <alignment vertical="center"/>
    </xf>
    <xf numFmtId="0" fontId="31" fillId="0" borderId="18" xfId="0" applyFont="1" applyBorder="1" applyAlignment="1">
      <alignment horizontal="left" vertical="center"/>
    </xf>
    <xf numFmtId="0" fontId="31" fillId="0" borderId="18" xfId="0" applyFont="1" applyBorder="1" applyAlignment="1">
      <alignment horizontal="right" vertical="center"/>
    </xf>
    <xf numFmtId="0" fontId="31" fillId="0" borderId="0" xfId="0" applyFont="1" applyBorder="1" applyAlignment="1">
      <alignment horizontal="left" vertical="center"/>
    </xf>
    <xf numFmtId="0" fontId="31" fillId="0" borderId="1" xfId="0" applyFont="1" applyBorder="1" applyAlignment="1">
      <alignment horizontal="center" vertical="center"/>
    </xf>
    <xf numFmtId="0" fontId="31" fillId="0" borderId="0" xfId="0" applyFont="1" applyBorder="1" applyAlignment="1">
      <alignment vertical="center"/>
    </xf>
    <xf numFmtId="49" fontId="31" fillId="0" borderId="1" xfId="0" applyNumberFormat="1" applyFont="1" applyBorder="1" applyAlignment="1">
      <alignment horizontal="center" vertical="center"/>
    </xf>
    <xf numFmtId="43" fontId="31" fillId="0" borderId="1" xfId="24" applyFont="1" applyBorder="1" applyAlignment="1">
      <alignment vertical="center"/>
    </xf>
    <xf numFmtId="181" fontId="31" fillId="0" borderId="1" xfId="0" applyNumberFormat="1" applyFont="1" applyBorder="1" applyAlignment="1">
      <alignment/>
    </xf>
    <xf numFmtId="43" fontId="31" fillId="0" borderId="1" xfId="26" applyNumberFormat="1" applyFont="1" applyBorder="1" applyAlignment="1" applyProtection="1">
      <alignment vertical="center"/>
      <protection/>
    </xf>
    <xf numFmtId="49" fontId="31" fillId="0" borderId="1" xfId="0" applyNumberFormat="1" applyFont="1" applyBorder="1" applyAlignment="1">
      <alignment vertical="center"/>
    </xf>
    <xf numFmtId="180" fontId="31" fillId="0" borderId="1" xfId="0" applyNumberFormat="1" applyFont="1" applyBorder="1" applyAlignment="1">
      <alignment vertical="center"/>
    </xf>
    <xf numFmtId="181" fontId="31" fillId="0" borderId="1" xfId="0" applyNumberFormat="1" applyFont="1" applyBorder="1" applyAlignment="1">
      <alignment vertical="center"/>
    </xf>
    <xf numFmtId="0" fontId="31" fillId="0" borderId="1" xfId="0" applyFont="1" applyBorder="1" applyAlignment="1">
      <alignment vertical="center"/>
    </xf>
    <xf numFmtId="0" fontId="31" fillId="0" borderId="0" xfId="0" applyNumberFormat="1" applyFont="1" applyAlignment="1">
      <alignment vertical="center"/>
    </xf>
    <xf numFmtId="0" fontId="31" fillId="0" borderId="0" xfId="0" applyFont="1" applyAlignment="1" applyProtection="1">
      <alignment vertical="center"/>
      <protection locked="0"/>
    </xf>
    <xf numFmtId="31" fontId="32" fillId="0" borderId="0" xfId="26" applyNumberFormat="1" applyAlignment="1" applyProtection="1">
      <alignment vertical="center"/>
      <protection/>
    </xf>
    <xf numFmtId="31" fontId="31" fillId="0" borderId="0" xfId="0" applyNumberFormat="1" applyFont="1" applyAlignment="1">
      <alignment horizontal="center" vertical="center"/>
    </xf>
    <xf numFmtId="43" fontId="31" fillId="0" borderId="0" xfId="0" applyNumberFormat="1" applyFont="1" applyFill="1" applyAlignment="1">
      <alignment horizontal="left" vertical="center"/>
    </xf>
    <xf numFmtId="49" fontId="31" fillId="0" borderId="0" xfId="0" applyNumberFormat="1" applyFont="1" applyBorder="1" applyAlignment="1">
      <alignment vertical="center"/>
    </xf>
    <xf numFmtId="0" fontId="31" fillId="0" borderId="33" xfId="0" applyFont="1" applyBorder="1" applyAlignment="1">
      <alignment horizontal="center" vertical="center"/>
    </xf>
    <xf numFmtId="0" fontId="31" fillId="0" borderId="34" xfId="0" applyFont="1" applyBorder="1" applyAlignment="1">
      <alignment horizontal="center" vertical="center"/>
    </xf>
    <xf numFmtId="0" fontId="31" fillId="0" borderId="35" xfId="0" applyFont="1" applyBorder="1" applyAlignment="1">
      <alignment horizontal="center" vertical="center"/>
    </xf>
    <xf numFmtId="43" fontId="31" fillId="0" borderId="1" xfId="0" applyNumberFormat="1" applyFont="1" applyFill="1" applyBorder="1" applyAlignment="1">
      <alignment horizontal="left" vertical="center"/>
    </xf>
    <xf numFmtId="181" fontId="31" fillId="0" borderId="36" xfId="0" applyNumberFormat="1" applyFont="1" applyBorder="1" applyAlignment="1">
      <alignment/>
    </xf>
    <xf numFmtId="58" fontId="31" fillId="0" borderId="37" xfId="0" applyNumberFormat="1" applyFont="1" applyBorder="1" applyAlignment="1">
      <alignment horizontal="center" vertical="center"/>
    </xf>
    <xf numFmtId="181" fontId="31" fillId="0" borderId="36" xfId="0" applyNumberFormat="1" applyFont="1" applyBorder="1" applyAlignment="1">
      <alignment vertical="center"/>
    </xf>
    <xf numFmtId="0" fontId="31" fillId="0" borderId="37" xfId="0" applyFont="1" applyBorder="1" applyAlignment="1">
      <alignment vertical="center"/>
    </xf>
    <xf numFmtId="0" fontId="31" fillId="0" borderId="38" xfId="0" applyFont="1" applyBorder="1" applyAlignment="1">
      <alignment horizontal="center" vertical="center"/>
    </xf>
    <xf numFmtId="43" fontId="31" fillId="0" borderId="39" xfId="0" applyNumberFormat="1" applyFont="1" applyFill="1" applyBorder="1" applyAlignment="1">
      <alignment horizontal="left" vertical="center"/>
    </xf>
    <xf numFmtId="43" fontId="31" fillId="0" borderId="39" xfId="24" applyFont="1" applyBorder="1" applyAlignment="1">
      <alignment vertical="center"/>
    </xf>
    <xf numFmtId="181" fontId="31" fillId="0" borderId="40" xfId="0" applyNumberFormat="1" applyFont="1" applyBorder="1" applyAlignment="1">
      <alignment/>
    </xf>
    <xf numFmtId="43" fontId="0" fillId="0" borderId="0" xfId="0" applyNumberFormat="1" applyFont="1" applyAlignment="1">
      <alignment/>
    </xf>
    <xf numFmtId="183" fontId="31" fillId="0" borderId="0" xfId="0" applyNumberFormat="1" applyFont="1" applyFill="1" applyAlignment="1">
      <alignment vertical="center"/>
    </xf>
    <xf numFmtId="0" fontId="31" fillId="0" borderId="0" xfId="0" applyFont="1" applyAlignment="1">
      <alignment/>
    </xf>
    <xf numFmtId="49" fontId="31" fillId="0" borderId="0" xfId="0" applyNumberFormat="1" applyFont="1" applyFill="1" applyBorder="1" applyAlignment="1">
      <alignment horizontal="left" vertical="center"/>
    </xf>
    <xf numFmtId="43" fontId="31" fillId="0" borderId="0" xfId="0" applyNumberFormat="1" applyFont="1" applyFill="1" applyAlignment="1">
      <alignment horizontal="right" vertical="center"/>
    </xf>
    <xf numFmtId="49" fontId="31" fillId="0" borderId="0" xfId="0" applyNumberFormat="1" applyFont="1" applyFill="1" applyBorder="1" applyAlignment="1">
      <alignment horizontal="center" vertical="center"/>
    </xf>
    <xf numFmtId="49" fontId="31" fillId="0" borderId="0" xfId="0" applyNumberFormat="1" applyFont="1" applyFill="1" applyBorder="1" applyAlignment="1">
      <alignment horizontal="right" vertical="center"/>
    </xf>
    <xf numFmtId="0" fontId="31" fillId="0" borderId="21" xfId="0" applyFont="1" applyBorder="1" applyAlignment="1">
      <alignment horizontal="center" vertical="center"/>
    </xf>
    <xf numFmtId="49" fontId="31" fillId="0" borderId="1" xfId="24" applyNumberFormat="1" applyFont="1" applyBorder="1" applyAlignment="1">
      <alignment horizontal="center" vertical="center"/>
    </xf>
    <xf numFmtId="0" fontId="31" fillId="0" borderId="1" xfId="26" applyFont="1" applyBorder="1" applyAlignment="1" applyProtection="1">
      <alignment horizontal="left" vertical="center"/>
      <protection/>
    </xf>
    <xf numFmtId="0" fontId="31" fillId="0" borderId="1" xfId="0" applyFont="1" applyBorder="1" applyAlignment="1">
      <alignment horizontal="left" vertical="center"/>
    </xf>
    <xf numFmtId="181" fontId="31" fillId="0" borderId="1" xfId="24" applyNumberFormat="1" applyFont="1" applyBorder="1" applyAlignment="1">
      <alignment horizontal="right" vertical="center"/>
    </xf>
    <xf numFmtId="0" fontId="31" fillId="0" borderId="1" xfId="0" applyFont="1" applyFill="1" applyBorder="1" applyAlignment="1" applyProtection="1">
      <alignment horizontal="left" vertical="center"/>
      <protection locked="0"/>
    </xf>
    <xf numFmtId="43" fontId="31" fillId="0" borderId="1" xfId="24" applyFont="1" applyFill="1" applyBorder="1" applyAlignment="1" applyProtection="1">
      <alignment vertical="center"/>
      <protection locked="0"/>
    </xf>
    <xf numFmtId="43" fontId="31" fillId="0" borderId="1" xfId="24" applyFont="1" applyBorder="1" applyAlignment="1" applyProtection="1">
      <alignment vertical="center"/>
      <protection locked="0"/>
    </xf>
    <xf numFmtId="181" fontId="31" fillId="0" borderId="1" xfId="0" applyNumberFormat="1" applyFont="1" applyBorder="1" applyAlignment="1" applyProtection="1">
      <alignment/>
      <protection locked="0"/>
    </xf>
    <xf numFmtId="0" fontId="31" fillId="0" borderId="0" xfId="0" applyFont="1" applyBorder="1" applyAlignment="1">
      <alignment horizontal="center" vertical="center"/>
    </xf>
    <xf numFmtId="43" fontId="31" fillId="0" borderId="0" xfId="24" applyFont="1" applyBorder="1" applyAlignment="1">
      <alignment horizontal="right" vertical="center"/>
    </xf>
    <xf numFmtId="43" fontId="31" fillId="0" borderId="0" xfId="24" applyFont="1" applyBorder="1" applyAlignment="1" applyProtection="1">
      <alignment horizontal="left" vertical="center"/>
      <protection locked="0"/>
    </xf>
    <xf numFmtId="0" fontId="32" fillId="0" borderId="0" xfId="26" applyNumberFormat="1" applyFont="1" applyFill="1" applyAlignment="1" applyProtection="1">
      <alignment vertical="center"/>
      <protection/>
    </xf>
    <xf numFmtId="0" fontId="31" fillId="0" borderId="0" xfId="0" applyFont="1" applyAlignment="1">
      <alignment horizontal="centerContinuous" vertical="center"/>
    </xf>
    <xf numFmtId="180" fontId="31" fillId="0" borderId="34" xfId="0" applyNumberFormat="1" applyFont="1" applyBorder="1" applyAlignment="1">
      <alignment horizontal="center" vertical="center"/>
    </xf>
    <xf numFmtId="0" fontId="31" fillId="0" borderId="37" xfId="0" applyFont="1" applyBorder="1" applyAlignment="1">
      <alignment horizontal="center" vertical="center"/>
    </xf>
    <xf numFmtId="180" fontId="31" fillId="0" borderId="1" xfId="0" applyNumberFormat="1" applyFont="1" applyBorder="1" applyAlignment="1">
      <alignment horizontal="center" vertical="center"/>
    </xf>
    <xf numFmtId="49" fontId="31" fillId="0" borderId="37" xfId="0" applyNumberFormat="1" applyFont="1" applyBorder="1" applyAlignment="1">
      <alignment horizontal="center" vertical="center"/>
    </xf>
    <xf numFmtId="43" fontId="33" fillId="0" borderId="1" xfId="24" applyFont="1" applyBorder="1" applyAlignment="1">
      <alignment vertical="center"/>
    </xf>
    <xf numFmtId="49" fontId="31" fillId="0" borderId="37" xfId="0" applyNumberFormat="1" applyFont="1" applyBorder="1" applyAlignment="1">
      <alignment horizontal="center" vertical="center" shrinkToFit="1"/>
    </xf>
    <xf numFmtId="43" fontId="33" fillId="0" borderId="1" xfId="0" applyNumberFormat="1" applyFont="1" applyBorder="1" applyAlignment="1">
      <alignment vertical="center"/>
    </xf>
    <xf numFmtId="0" fontId="33" fillId="0" borderId="1" xfId="0" applyFont="1" applyBorder="1" applyAlignment="1">
      <alignment vertical="center"/>
    </xf>
    <xf numFmtId="0" fontId="33" fillId="0" borderId="1" xfId="0" applyFont="1" applyBorder="1" applyAlignment="1" applyProtection="1">
      <alignment vertical="center"/>
      <protection/>
    </xf>
    <xf numFmtId="180" fontId="33" fillId="0" borderId="1" xfId="24" applyNumberFormat="1" applyFont="1" applyBorder="1" applyAlignment="1">
      <alignment vertical="center"/>
    </xf>
    <xf numFmtId="43" fontId="31" fillId="0" borderId="1" xfId="0" applyNumberFormat="1" applyFont="1" applyFill="1" applyBorder="1" applyAlignment="1">
      <alignment vertical="center"/>
    </xf>
    <xf numFmtId="49" fontId="31" fillId="0" borderId="38" xfId="0" applyNumberFormat="1" applyFont="1" applyBorder="1" applyAlignment="1">
      <alignment horizontal="center" vertical="center"/>
    </xf>
    <xf numFmtId="43" fontId="31" fillId="0" borderId="39" xfId="0" applyNumberFormat="1" applyFont="1" applyFill="1" applyBorder="1" applyAlignment="1">
      <alignment horizontal="center" vertical="center"/>
    </xf>
    <xf numFmtId="43" fontId="33" fillId="0" borderId="39" xfId="0" applyNumberFormat="1" applyFont="1" applyBorder="1" applyAlignment="1">
      <alignment vertical="center"/>
    </xf>
    <xf numFmtId="0" fontId="31" fillId="0" borderId="0" xfId="0" applyFont="1" applyAlignment="1" applyProtection="1">
      <alignment horizontal="left" vertical="center"/>
      <protection locked="0"/>
    </xf>
    <xf numFmtId="180" fontId="31" fillId="0" borderId="36" xfId="0" applyNumberFormat="1" applyFont="1" applyBorder="1" applyAlignment="1">
      <alignment horizontal="center" vertical="center"/>
    </xf>
    <xf numFmtId="181" fontId="33" fillId="0" borderId="1" xfId="0" applyNumberFormat="1" applyFont="1" applyBorder="1" applyAlignment="1">
      <alignment/>
    </xf>
    <xf numFmtId="181" fontId="33" fillId="0" borderId="36" xfId="0" applyNumberFormat="1" applyFont="1" applyBorder="1" applyAlignment="1">
      <alignment/>
    </xf>
    <xf numFmtId="181" fontId="33" fillId="0" borderId="39" xfId="0" applyNumberFormat="1" applyFont="1" applyBorder="1" applyAlignment="1">
      <alignment/>
    </xf>
    <xf numFmtId="181" fontId="33" fillId="0" borderId="40" xfId="0" applyNumberFormat="1" applyFont="1" applyBorder="1" applyAlignment="1">
      <alignment/>
    </xf>
    <xf numFmtId="0" fontId="31" fillId="0" borderId="0" xfId="0" applyFont="1" applyBorder="1" applyAlignment="1">
      <alignment horizontal="right" vertical="center"/>
    </xf>
    <xf numFmtId="43" fontId="31" fillId="0" borderId="1" xfId="26" applyNumberFormat="1" applyFont="1" applyFill="1" applyBorder="1" applyAlignment="1" applyProtection="1">
      <alignment vertical="center"/>
      <protection/>
    </xf>
    <xf numFmtId="49" fontId="31" fillId="0" borderId="39" xfId="0" applyNumberFormat="1" applyFont="1" applyBorder="1" applyAlignment="1">
      <alignment horizontal="center" vertical="center"/>
    </xf>
    <xf numFmtId="49" fontId="31" fillId="0" borderId="0" xfId="0" applyNumberFormat="1" applyFont="1" applyFill="1" applyBorder="1" applyAlignment="1">
      <alignment vertical="center"/>
    </xf>
    <xf numFmtId="43" fontId="31" fillId="0" borderId="0" xfId="0" applyNumberFormat="1" applyFont="1" applyAlignment="1">
      <alignment horizontal="right" vertical="center"/>
    </xf>
    <xf numFmtId="0" fontId="31" fillId="0" borderId="41" xfId="0" applyFont="1" applyBorder="1" applyAlignment="1">
      <alignment horizontal="center" vertical="center"/>
    </xf>
    <xf numFmtId="0" fontId="31" fillId="0" borderId="42" xfId="0" applyFont="1" applyBorder="1" applyAlignment="1">
      <alignment horizontal="center" vertical="center"/>
    </xf>
    <xf numFmtId="0" fontId="31" fillId="0" borderId="43" xfId="0" applyFont="1" applyBorder="1" applyAlignment="1">
      <alignment horizontal="center" vertical="center"/>
    </xf>
    <xf numFmtId="181" fontId="31" fillId="0" borderId="36" xfId="0" applyNumberFormat="1" applyFont="1" applyBorder="1" applyAlignment="1" applyProtection="1">
      <alignment/>
      <protection locked="0"/>
    </xf>
    <xf numFmtId="0" fontId="31" fillId="0" borderId="39" xfId="0" applyFont="1" applyBorder="1" applyAlignment="1">
      <alignment horizontal="left" vertical="center"/>
    </xf>
    <xf numFmtId="0" fontId="34" fillId="0" borderId="0" xfId="0" applyFont="1" applyAlignment="1">
      <alignment/>
    </xf>
    <xf numFmtId="0" fontId="30" fillId="0" borderId="0" xfId="0" applyFont="1" applyAlignment="1">
      <alignment horizontal="center"/>
    </xf>
    <xf numFmtId="0" fontId="35" fillId="0" borderId="0" xfId="0" applyFont="1" applyAlignment="1">
      <alignment horizontal="center" vertical="center"/>
    </xf>
    <xf numFmtId="183" fontId="35" fillId="0" borderId="0" xfId="0" applyNumberFormat="1" applyFont="1" applyFill="1" applyAlignment="1">
      <alignment vertical="center"/>
    </xf>
    <xf numFmtId="43" fontId="31" fillId="0" borderId="33" xfId="0" applyNumberFormat="1" applyFont="1" applyFill="1" applyBorder="1" applyAlignment="1">
      <alignment vertical="center"/>
    </xf>
    <xf numFmtId="192" fontId="31" fillId="0" borderId="34" xfId="0" applyNumberFormat="1" applyFont="1" applyFill="1" applyBorder="1" applyAlignment="1">
      <alignment horizontal="center" vertical="center"/>
    </xf>
    <xf numFmtId="192" fontId="31" fillId="0" borderId="34" xfId="24" applyNumberFormat="1" applyFont="1" applyFill="1" applyBorder="1" applyAlignment="1">
      <alignment horizontal="center" vertical="center"/>
    </xf>
    <xf numFmtId="192" fontId="31" fillId="0" borderId="35" xfId="24" applyNumberFormat="1" applyFont="1" applyFill="1" applyBorder="1" applyAlignment="1">
      <alignment horizontal="center" vertical="center"/>
    </xf>
    <xf numFmtId="43" fontId="31" fillId="0" borderId="1" xfId="24" applyFont="1" applyFill="1" applyBorder="1" applyAlignment="1">
      <alignment vertical="center"/>
    </xf>
    <xf numFmtId="181" fontId="31" fillId="0" borderId="36" xfId="24" applyNumberFormat="1" applyFont="1" applyFill="1" applyBorder="1" applyAlignment="1">
      <alignment horizontal="right" vertical="center"/>
    </xf>
    <xf numFmtId="43" fontId="31" fillId="0" borderId="39" xfId="24" applyFont="1" applyFill="1" applyBorder="1" applyAlignment="1">
      <alignment vertical="center"/>
    </xf>
    <xf numFmtId="0" fontId="0" fillId="0" borderId="0" xfId="0" applyFont="1" applyAlignment="1">
      <alignment vertical="center"/>
    </xf>
    <xf numFmtId="0" fontId="32" fillId="0" borderId="0" xfId="26" applyFont="1" applyAlignment="1" applyProtection="1">
      <alignment vertical="center"/>
      <protection/>
    </xf>
    <xf numFmtId="0" fontId="0" fillId="0" borderId="0" xfId="0" applyFont="1" applyAlignment="1">
      <alignment horizontal="center" vertical="center"/>
    </xf>
    <xf numFmtId="0" fontId="36" fillId="0" borderId="0" xfId="0" applyFont="1" applyAlignment="1">
      <alignment horizontal="center" vertical="center"/>
    </xf>
    <xf numFmtId="43" fontId="31" fillId="0" borderId="33" xfId="0" applyNumberFormat="1" applyFont="1" applyFill="1" applyBorder="1" applyAlignment="1">
      <alignment horizontal="center" vertical="center"/>
    </xf>
    <xf numFmtId="0" fontId="0" fillId="0" borderId="1" xfId="0" applyFont="1" applyBorder="1" applyAlignment="1">
      <alignment vertical="center"/>
    </xf>
    <xf numFmtId="0" fontId="31" fillId="0" borderId="0" xfId="0" applyFont="1" applyFill="1" applyAlignment="1" applyProtection="1">
      <alignment vertical="center"/>
      <protection locked="0"/>
    </xf>
    <xf numFmtId="0" fontId="31" fillId="0" borderId="0" xfId="0" applyFont="1" applyFill="1" applyAlignment="1">
      <alignment vertical="center"/>
    </xf>
    <xf numFmtId="183" fontId="0" fillId="0" borderId="0" xfId="0" applyNumberFormat="1" applyFont="1" applyAlignment="1">
      <alignment vertical="center"/>
    </xf>
    <xf numFmtId="43" fontId="37" fillId="0" borderId="0" xfId="0" applyNumberFormat="1" applyFont="1" applyFill="1" applyAlignment="1">
      <alignment vertical="center"/>
    </xf>
    <xf numFmtId="183" fontId="11" fillId="0" borderId="0" xfId="0" applyNumberFormat="1" applyFont="1" applyFill="1" applyAlignment="1">
      <alignment/>
    </xf>
    <xf numFmtId="0" fontId="10" fillId="0" borderId="0" xfId="0" applyFont="1" applyAlignment="1">
      <alignment horizontal="centerContinuous" vertical="center"/>
    </xf>
    <xf numFmtId="0" fontId="11" fillId="0" borderId="0" xfId="0" applyFont="1" applyAlignment="1">
      <alignment horizontal="right" vertical="center"/>
    </xf>
    <xf numFmtId="43" fontId="11" fillId="0" borderId="0" xfId="0" applyNumberFormat="1" applyFont="1" applyFill="1" applyAlignment="1">
      <alignment vertical="center"/>
    </xf>
    <xf numFmtId="43" fontId="11" fillId="0" borderId="0" xfId="0" applyNumberFormat="1" applyFont="1" applyAlignment="1">
      <alignment horizontal="left" vertical="center"/>
    </xf>
    <xf numFmtId="0" fontId="11" fillId="0" borderId="0" xfId="0" applyFont="1" applyBorder="1" applyAlignment="1">
      <alignment horizontal="right" vertical="center"/>
    </xf>
    <xf numFmtId="0" fontId="11" fillId="0" borderId="1" xfId="24" applyNumberFormat="1" applyFont="1" applyFill="1" applyBorder="1" applyAlignment="1">
      <alignment horizontal="center" vertical="center"/>
    </xf>
    <xf numFmtId="43" fontId="11" fillId="0" borderId="1" xfId="0" applyNumberFormat="1" applyFont="1" applyFill="1" applyBorder="1" applyAlignment="1">
      <alignment horizontal="center" vertical="center"/>
    </xf>
    <xf numFmtId="43" fontId="11" fillId="0" borderId="1" xfId="24" applyFont="1" applyFill="1" applyBorder="1" applyAlignment="1">
      <alignment horizontal="center" vertical="center"/>
    </xf>
    <xf numFmtId="43" fontId="11" fillId="0" borderId="1" xfId="0" applyNumberFormat="1" applyFont="1" applyFill="1" applyBorder="1" applyAlignment="1">
      <alignment vertical="center"/>
    </xf>
    <xf numFmtId="43" fontId="11" fillId="0" borderId="1" xfId="24" applyFont="1" applyFill="1" applyBorder="1" applyAlignment="1">
      <alignment horizontal="right" vertical="center"/>
    </xf>
    <xf numFmtId="43" fontId="11" fillId="0" borderId="1" xfId="0" applyNumberFormat="1" applyFont="1" applyFill="1" applyBorder="1" applyAlignment="1">
      <alignment horizontal="left" vertical="center"/>
    </xf>
    <xf numFmtId="43" fontId="11" fillId="0" borderId="0" xfId="24" applyFont="1" applyFill="1" applyAlignment="1">
      <alignment vertical="center"/>
    </xf>
    <xf numFmtId="183" fontId="11" fillId="0" borderId="0" xfId="24" applyNumberFormat="1" applyFont="1" applyFill="1" applyAlignment="1">
      <alignment horizontal="center"/>
    </xf>
    <xf numFmtId="43" fontId="0" fillId="0" borderId="0" xfId="0" applyNumberFormat="1" applyFont="1" applyFill="1" applyAlignment="1">
      <alignment vertical="center"/>
    </xf>
    <xf numFmtId="0" fontId="37" fillId="0" borderId="0" xfId="0" applyFont="1" applyAlignment="1">
      <alignment horizontal="centerContinuous" vertical="center"/>
    </xf>
    <xf numFmtId="0" fontId="12" fillId="0" borderId="0" xfId="26" applyNumberFormat="1" applyFont="1" applyAlignment="1" applyProtection="1">
      <alignment/>
      <protection/>
    </xf>
    <xf numFmtId="192" fontId="11" fillId="0" borderId="1" xfId="0" applyNumberFormat="1" applyFont="1" applyFill="1" applyBorder="1" applyAlignment="1">
      <alignment horizontal="center" vertical="center"/>
    </xf>
    <xf numFmtId="43" fontId="11" fillId="0" borderId="1" xfId="26" applyNumberFormat="1" applyFont="1" applyFill="1" applyBorder="1" applyAlignment="1" applyProtection="1">
      <alignment vertical="center"/>
      <protection/>
    </xf>
    <xf numFmtId="0" fontId="13" fillId="0" borderId="1" xfId="0" applyNumberFormat="1" applyFont="1" applyFill="1" applyBorder="1" applyAlignment="1">
      <alignment horizontal="center" vertical="center"/>
    </xf>
    <xf numFmtId="181" fontId="11" fillId="0" borderId="1" xfId="0" applyNumberFormat="1" applyFont="1" applyFill="1" applyBorder="1" applyAlignment="1">
      <alignment vertical="center"/>
    </xf>
    <xf numFmtId="43" fontId="11" fillId="0" borderId="0" xfId="24" applyFont="1" applyFill="1" applyBorder="1" applyAlignment="1">
      <alignment horizontal="right" vertical="center"/>
    </xf>
    <xf numFmtId="0" fontId="0" fillId="0" borderId="0" xfId="0" applyNumberFormat="1" applyFont="1" applyFill="1" applyBorder="1" applyAlignment="1">
      <alignment horizontal="center" vertical="center"/>
    </xf>
    <xf numFmtId="43" fontId="0" fillId="0" borderId="0" xfId="0" applyNumberFormat="1" applyFont="1" applyFill="1" applyBorder="1" applyAlignment="1">
      <alignment vertical="center"/>
    </xf>
    <xf numFmtId="43" fontId="0" fillId="0" borderId="0" xfId="24" applyFont="1" applyFill="1" applyBorder="1" applyAlignment="1">
      <alignment horizontal="right" vertical="center"/>
    </xf>
    <xf numFmtId="43" fontId="11" fillId="0" borderId="0" xfId="0" applyNumberFormat="1" applyFont="1" applyFill="1" applyBorder="1" applyAlignment="1">
      <alignment vertical="center"/>
    </xf>
    <xf numFmtId="0" fontId="38" fillId="0" borderId="0" xfId="0" applyFont="1" applyAlignment="1">
      <alignment horizontal="centerContinuous"/>
    </xf>
    <xf numFmtId="0" fontId="36" fillId="0" borderId="0" xfId="0" applyFont="1" applyAlignment="1">
      <alignment horizontal="centerContinuous"/>
    </xf>
    <xf numFmtId="43" fontId="32" fillId="0" borderId="0" xfId="26" applyNumberFormat="1" applyAlignment="1" applyProtection="1">
      <alignment/>
      <protection/>
    </xf>
    <xf numFmtId="0" fontId="31" fillId="0" borderId="0" xfId="0" applyFont="1" applyAlignment="1">
      <alignment horizontal="center"/>
    </xf>
    <xf numFmtId="49" fontId="31" fillId="0" borderId="0" xfId="24" applyNumberFormat="1" applyFont="1" applyAlignment="1">
      <alignment horizontal="right"/>
    </xf>
    <xf numFmtId="43" fontId="31" fillId="0" borderId="0" xfId="24" applyFont="1" applyFill="1" applyAlignment="1" applyProtection="1">
      <alignment horizontal="center"/>
      <protection locked="0"/>
    </xf>
    <xf numFmtId="43" fontId="31" fillId="0" borderId="44" xfId="24" applyFont="1" applyFill="1" applyBorder="1" applyAlignment="1" applyProtection="1">
      <alignment horizontal="left" wrapText="1"/>
      <protection locked="0"/>
    </xf>
    <xf numFmtId="0" fontId="31" fillId="0" borderId="34" xfId="0" applyFont="1" applyBorder="1" applyAlignment="1">
      <alignment horizontal="center"/>
    </xf>
    <xf numFmtId="0" fontId="31" fillId="0" borderId="35" xfId="0" applyFont="1" applyBorder="1" applyAlignment="1">
      <alignment horizontal="center"/>
    </xf>
    <xf numFmtId="0" fontId="31" fillId="0" borderId="1" xfId="0" applyFont="1" applyBorder="1" applyAlignment="1">
      <alignment horizontal="center"/>
    </xf>
    <xf numFmtId="0" fontId="39" fillId="0" borderId="1" xfId="0" applyFont="1" applyBorder="1" applyAlignment="1">
      <alignment horizontal="center"/>
    </xf>
    <xf numFmtId="0" fontId="39" fillId="0" borderId="36" xfId="0" applyFont="1" applyBorder="1" applyAlignment="1">
      <alignment horizontal="center"/>
    </xf>
    <xf numFmtId="43" fontId="31" fillId="0" borderId="37" xfId="24" applyFont="1" applyBorder="1" applyAlignment="1">
      <alignment/>
    </xf>
    <xf numFmtId="43" fontId="31" fillId="0" borderId="1" xfId="24" applyFont="1" applyBorder="1" applyAlignment="1">
      <alignment/>
    </xf>
    <xf numFmtId="43" fontId="31" fillId="0" borderId="1" xfId="0" applyNumberFormat="1" applyFont="1" applyBorder="1" applyAlignment="1">
      <alignment/>
    </xf>
    <xf numFmtId="180" fontId="31" fillId="0" borderId="36" xfId="0" applyNumberFormat="1" applyFont="1" applyBorder="1" applyAlignment="1">
      <alignment/>
    </xf>
    <xf numFmtId="43" fontId="35" fillId="0" borderId="37" xfId="24" applyFont="1" applyBorder="1" applyAlignment="1">
      <alignment/>
    </xf>
    <xf numFmtId="43" fontId="35" fillId="0" borderId="37" xfId="24" applyFont="1" applyBorder="1" applyAlignment="1">
      <alignment horizontal="left"/>
    </xf>
    <xf numFmtId="43" fontId="35" fillId="0" borderId="38" xfId="24" applyFont="1" applyBorder="1" applyAlignment="1">
      <alignment horizontal="left"/>
    </xf>
    <xf numFmtId="0" fontId="31" fillId="0" borderId="39" xfId="0" applyFont="1" applyBorder="1" applyAlignment="1">
      <alignment horizontal="center"/>
    </xf>
    <xf numFmtId="43" fontId="31" fillId="0" borderId="39" xfId="0" applyNumberFormat="1" applyFont="1" applyBorder="1" applyAlignment="1">
      <alignment/>
    </xf>
    <xf numFmtId="180" fontId="31" fillId="0" borderId="40" xfId="0" applyNumberFormat="1" applyFont="1" applyBorder="1" applyAlignment="1">
      <alignment/>
    </xf>
    <xf numFmtId="43" fontId="31" fillId="0" borderId="0" xfId="24" applyFont="1" applyAlignment="1">
      <alignment/>
    </xf>
    <xf numFmtId="49" fontId="31" fillId="0" borderId="0" xfId="24" applyNumberFormat="1" applyFont="1" applyAlignment="1" applyProtection="1">
      <alignment/>
      <protection locked="0"/>
    </xf>
    <xf numFmtId="43" fontId="31" fillId="0" borderId="0" xfId="0" applyNumberFormat="1"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xf>
    <xf numFmtId="0" fontId="43" fillId="0" borderId="0" xfId="0" applyFont="1" applyFill="1" applyAlignment="1">
      <alignment horizontal="centerContinuous"/>
    </xf>
    <xf numFmtId="0" fontId="44" fillId="0" borderId="0" xfId="0" applyFont="1" applyFill="1" applyAlignment="1">
      <alignment horizontal="centerContinuous"/>
    </xf>
    <xf numFmtId="0" fontId="12" fillId="0" borderId="45" xfId="26" applyNumberFormat="1" applyFont="1" applyFill="1" applyBorder="1" applyAlignment="1" applyProtection="1">
      <alignment/>
      <protection/>
    </xf>
    <xf numFmtId="0" fontId="31" fillId="0" borderId="45" xfId="0" applyFont="1" applyFill="1" applyBorder="1" applyAlignment="1">
      <alignment/>
    </xf>
    <xf numFmtId="0" fontId="40" fillId="0" borderId="0" xfId="0" applyFont="1" applyFill="1" applyBorder="1" applyAlignment="1">
      <alignment horizontal="center"/>
    </xf>
    <xf numFmtId="0" fontId="40" fillId="0" borderId="0" xfId="0" applyFont="1" applyFill="1" applyBorder="1" applyAlignment="1">
      <alignment/>
    </xf>
    <xf numFmtId="0" fontId="35" fillId="0" borderId="0" xfId="0" applyNumberFormat="1" applyFont="1" applyFill="1" applyBorder="1" applyAlignment="1">
      <alignment horizontal="center"/>
    </xf>
    <xf numFmtId="0" fontId="35" fillId="0" borderId="0" xfId="0" applyFont="1" applyFill="1" applyBorder="1" applyAlignment="1">
      <alignment/>
    </xf>
    <xf numFmtId="0" fontId="0" fillId="0" borderId="0" xfId="0" applyFont="1" applyFill="1" applyBorder="1" applyAlignment="1">
      <alignment/>
    </xf>
    <xf numFmtId="0" fontId="45" fillId="0" borderId="0" xfId="0" applyFont="1" applyFill="1" applyBorder="1" applyAlignment="1">
      <alignment/>
    </xf>
    <xf numFmtId="49" fontId="0" fillId="0" borderId="0" xfId="24" applyNumberFormat="1" applyFont="1" applyAlignment="1">
      <alignment horizontal="centerContinuous" vertical="center"/>
    </xf>
    <xf numFmtId="0" fontId="41" fillId="0" borderId="0" xfId="0" applyNumberFormat="1" applyFont="1" applyFill="1" applyBorder="1" applyAlignment="1">
      <alignment/>
    </xf>
    <xf numFmtId="0" fontId="41" fillId="0" borderId="0" xfId="0" applyFont="1" applyFill="1" applyBorder="1" applyAlignment="1">
      <alignment/>
    </xf>
    <xf numFmtId="0" fontId="1" fillId="0" borderId="0" xfId="0" applyNumberFormat="1" applyFont="1" applyFill="1" applyBorder="1" applyAlignment="1">
      <alignment horizontal="center"/>
    </xf>
    <xf numFmtId="0" fontId="1" fillId="0" borderId="0" xfId="0" applyFont="1" applyFill="1" applyBorder="1" applyAlignment="1">
      <alignment/>
    </xf>
    <xf numFmtId="0" fontId="42" fillId="0" borderId="0" xfId="0" applyFont="1" applyFill="1" applyAlignment="1">
      <alignment/>
    </xf>
    <xf numFmtId="0" fontId="42" fillId="0" borderId="0" xfId="0" applyFont="1" applyFill="1" applyBorder="1" applyAlignment="1">
      <alignment/>
    </xf>
    <xf numFmtId="0" fontId="31" fillId="0" borderId="0" xfId="0" applyFont="1" applyFill="1" applyBorder="1" applyAlignment="1">
      <alignment vertical="top"/>
    </xf>
    <xf numFmtId="0" fontId="46" fillId="0" borderId="18" xfId="0" applyFont="1" applyFill="1" applyBorder="1" applyAlignment="1">
      <alignment vertical="top"/>
    </xf>
    <xf numFmtId="0" fontId="47" fillId="0" borderId="18" xfId="0" applyFont="1" applyFill="1" applyBorder="1" applyAlignment="1">
      <alignment vertical="top"/>
    </xf>
    <xf numFmtId="0" fontId="47" fillId="0" borderId="0" xfId="0" applyFont="1" applyFill="1" applyBorder="1" applyAlignment="1">
      <alignment vertical="top"/>
    </xf>
    <xf numFmtId="0" fontId="31" fillId="0" borderId="0" xfId="0" applyFont="1" applyFill="1" applyAlignment="1">
      <alignment vertical="top"/>
    </xf>
    <xf numFmtId="0" fontId="31" fillId="0" borderId="0" xfId="0" applyFont="1" applyFill="1" applyAlignment="1">
      <alignment/>
    </xf>
    <xf numFmtId="0" fontId="48" fillId="0" borderId="0" xfId="0" applyFont="1" applyFill="1" applyAlignment="1">
      <alignment/>
    </xf>
    <xf numFmtId="49" fontId="31" fillId="0" borderId="0" xfId="0" applyNumberFormat="1" applyFont="1" applyAlignment="1">
      <alignment vertical="center"/>
    </xf>
    <xf numFmtId="49" fontId="11" fillId="0" borderId="0" xfId="0" applyNumberFormat="1" applyFont="1" applyAlignment="1">
      <alignment vertical="top"/>
    </xf>
    <xf numFmtId="49" fontId="11" fillId="0" borderId="0" xfId="24" applyNumberFormat="1" applyFont="1" applyAlignment="1">
      <alignment vertical="center"/>
    </xf>
    <xf numFmtId="49" fontId="35" fillId="0" borderId="0" xfId="24" applyNumberFormat="1" applyFont="1" applyAlignment="1">
      <alignment horizontal="centerContinuous" vertical="center"/>
    </xf>
    <xf numFmtId="49" fontId="35" fillId="0" borderId="0" xfId="0" applyNumberFormat="1" applyFont="1" applyAlignment="1">
      <alignment horizontal="centerContinuous" vertical="center"/>
    </xf>
    <xf numFmtId="49" fontId="13" fillId="0" borderId="0" xfId="26" applyNumberFormat="1" applyFont="1" applyBorder="1" applyAlignment="1" applyProtection="1">
      <alignment vertical="center"/>
      <protection/>
    </xf>
    <xf numFmtId="49" fontId="11" fillId="0" borderId="0" xfId="24" applyNumberFormat="1" applyFont="1" applyAlignment="1">
      <alignment vertical="top"/>
    </xf>
    <xf numFmtId="49" fontId="49" fillId="0" borderId="0" xfId="26" applyNumberFormat="1" applyFont="1" applyBorder="1" applyAlignment="1" applyProtection="1">
      <alignment horizontal="center" vertical="top"/>
      <protection/>
    </xf>
    <xf numFmtId="49" fontId="11" fillId="0" borderId="0" xfId="0" applyNumberFormat="1" applyFont="1" applyBorder="1" applyAlignment="1">
      <alignment horizontal="center" vertical="top"/>
    </xf>
    <xf numFmtId="49" fontId="49" fillId="0" borderId="0" xfId="26" applyNumberFormat="1" applyFont="1" applyBorder="1" applyAlignment="1" applyProtection="1">
      <alignment vertical="center"/>
      <protection/>
    </xf>
  </cellXfs>
  <cellStyles count="72">
    <cellStyle name="Normal" xfId="0"/>
    <cellStyle name="Input [yellow]" xfId="15"/>
    <cellStyle name="Currency [0]" xfId="16"/>
    <cellStyle name="20% - 强调文字颜色 3" xfId="17"/>
    <cellStyle name="输入" xfId="18"/>
    <cellStyle name="Currency" xfId="19"/>
    <cellStyle name="霓付_97MBO"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霓付 [0]_97MBO" xfId="41"/>
    <cellStyle name="计算" xfId="42"/>
    <cellStyle name="千分位_ 白土" xfId="43"/>
    <cellStyle name="检查单元格" xfId="44"/>
    <cellStyle name="20% - 强调文字颜色 6" xfId="45"/>
    <cellStyle name="强调文字颜色 2" xfId="46"/>
    <cellStyle name="链接单元格" xfId="47"/>
    <cellStyle name="汇总" xfId="48"/>
    <cellStyle name="烹拳_97MBO" xfId="49"/>
    <cellStyle name="好" xfId="50"/>
    <cellStyle name="适中" xfId="51"/>
    <cellStyle name="20% - 强调文字颜色 5" xfId="52"/>
    <cellStyle name="强调文字颜色 1" xfId="53"/>
    <cellStyle name="20% - 强调文字颜色 1" xfId="54"/>
    <cellStyle name="40% - 强调文字颜色 1" xfId="55"/>
    <cellStyle name="Percent [2]" xfId="56"/>
    <cellStyle name="20% - 强调文字颜色 2" xfId="57"/>
    <cellStyle name="40% - 强调文字颜色 2" xfId="58"/>
    <cellStyle name="强调文字颜色 3" xfId="59"/>
    <cellStyle name="强调文字颜色 4" xfId="60"/>
    <cellStyle name="Normal_0105第二套审计报表定稿"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Grey" xfId="70"/>
    <cellStyle name="Header1" xfId="71"/>
    <cellStyle name="Header2" xfId="72"/>
    <cellStyle name="Normal - Style1" xfId="73"/>
    <cellStyle name="常规_Sheet1" xfId="74"/>
    <cellStyle name="烹拳 [0]_97MBO" xfId="75"/>
    <cellStyle name="普通_ 白土" xfId="76"/>
    <cellStyle name="千分位[0]_ 白土" xfId="77"/>
    <cellStyle name="千位[0]_GetDateDialog" xfId="78"/>
    <cellStyle name="千位_GetDateDialog" xfId="79"/>
    <cellStyle name="钎霖_laroux" xfId="80"/>
    <cellStyle name="콤마 [0]_BOILER-CO1" xfId="81"/>
    <cellStyle name="콤마_BOILER-CO1" xfId="82"/>
    <cellStyle name="통화 [0]_BOILER-CO1" xfId="83"/>
    <cellStyle name="통화_BOILER-CO1" xfId="84"/>
    <cellStyle name="표준_0N-HANDLING "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styles" Target="styles.xml" /><Relationship Id="rId82" Type="http://schemas.openxmlformats.org/officeDocument/2006/relationships/sharedStrings" Target="sharedStrings.xml" /><Relationship Id="rId83" Type="http://schemas.openxmlformats.org/officeDocument/2006/relationships/externalLink" Target="externalLinks/externalLink1.xml" /><Relationship Id="rId84" Type="http://schemas.openxmlformats.org/officeDocument/2006/relationships/externalLink" Target="externalLinks/externalLink2.xml" /><Relationship Id="rId85" Type="http://schemas.openxmlformats.org/officeDocument/2006/relationships/externalLink" Target="externalLinks/externalLink3.xml" /><Relationship Id="rId86" Type="http://schemas.openxmlformats.org/officeDocument/2006/relationships/externalLink" Target="externalLinks/externalLink4.xml" /><Relationship Id="rId87" Type="http://schemas.openxmlformats.org/officeDocument/2006/relationships/externalLink" Target="externalLinks/externalLink5.xml" /><Relationship Id="rId8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3</xdr:row>
      <xdr:rowOff>0</xdr:rowOff>
    </xdr:from>
    <xdr:to>
      <xdr:col>1</xdr:col>
      <xdr:colOff>171450</xdr:colOff>
      <xdr:row>3</xdr:row>
      <xdr:rowOff>85725</xdr:rowOff>
    </xdr:to>
    <xdr:sp>
      <xdr:nvSpPr>
        <xdr:cNvPr id="1" name="Line 329"/>
        <xdr:cNvSpPr>
          <a:spLocks/>
        </xdr:cNvSpPr>
      </xdr:nvSpPr>
      <xdr:spPr>
        <a:xfrm>
          <a:off x="276225" y="68580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476250</xdr:colOff>
      <xdr:row>3</xdr:row>
      <xdr:rowOff>0</xdr:rowOff>
    </xdr:from>
    <xdr:to>
      <xdr:col>5</xdr:col>
      <xdr:colOff>476250</xdr:colOff>
      <xdr:row>4</xdr:row>
      <xdr:rowOff>0</xdr:rowOff>
    </xdr:to>
    <xdr:sp>
      <xdr:nvSpPr>
        <xdr:cNvPr id="2" name="Line 330"/>
        <xdr:cNvSpPr>
          <a:spLocks/>
        </xdr:cNvSpPr>
      </xdr:nvSpPr>
      <xdr:spPr>
        <a:xfrm>
          <a:off x="5038725" y="685800"/>
          <a:ext cx="0" cy="95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828675</xdr:colOff>
      <xdr:row>4</xdr:row>
      <xdr:rowOff>85725</xdr:rowOff>
    </xdr:from>
    <xdr:to>
      <xdr:col>1</xdr:col>
      <xdr:colOff>828675</xdr:colOff>
      <xdr:row>31</xdr:row>
      <xdr:rowOff>85725</xdr:rowOff>
    </xdr:to>
    <xdr:sp>
      <xdr:nvSpPr>
        <xdr:cNvPr id="3" name="Line 331"/>
        <xdr:cNvSpPr>
          <a:spLocks/>
        </xdr:cNvSpPr>
      </xdr:nvSpPr>
      <xdr:spPr>
        <a:xfrm>
          <a:off x="933450" y="866775"/>
          <a:ext cx="0" cy="411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752475</xdr:colOff>
      <xdr:row>4</xdr:row>
      <xdr:rowOff>85725</xdr:rowOff>
    </xdr:from>
    <xdr:to>
      <xdr:col>1</xdr:col>
      <xdr:colOff>904875</xdr:colOff>
      <xdr:row>4</xdr:row>
      <xdr:rowOff>85725</xdr:rowOff>
    </xdr:to>
    <xdr:sp>
      <xdr:nvSpPr>
        <xdr:cNvPr id="4" name="Line 332"/>
        <xdr:cNvSpPr>
          <a:spLocks/>
        </xdr:cNvSpPr>
      </xdr:nvSpPr>
      <xdr:spPr>
        <a:xfrm flipV="1">
          <a:off x="857250" y="866775"/>
          <a:ext cx="152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838200</xdr:colOff>
      <xdr:row>31</xdr:row>
      <xdr:rowOff>85725</xdr:rowOff>
    </xdr:from>
    <xdr:to>
      <xdr:col>1</xdr:col>
      <xdr:colOff>885825</xdr:colOff>
      <xdr:row>31</xdr:row>
      <xdr:rowOff>85725</xdr:rowOff>
    </xdr:to>
    <xdr:sp>
      <xdr:nvSpPr>
        <xdr:cNvPr id="5" name="Line 333"/>
        <xdr:cNvSpPr>
          <a:spLocks/>
        </xdr:cNvSpPr>
      </xdr:nvSpPr>
      <xdr:spPr>
        <a:xfrm>
          <a:off x="942975" y="4981575"/>
          <a:ext cx="4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819150</xdr:colOff>
      <xdr:row>4</xdr:row>
      <xdr:rowOff>76200</xdr:rowOff>
    </xdr:from>
    <xdr:to>
      <xdr:col>2</xdr:col>
      <xdr:colOff>819150</xdr:colOff>
      <xdr:row>19</xdr:row>
      <xdr:rowOff>95250</xdr:rowOff>
    </xdr:to>
    <xdr:sp>
      <xdr:nvSpPr>
        <xdr:cNvPr id="6" name="Line 334"/>
        <xdr:cNvSpPr>
          <a:spLocks/>
        </xdr:cNvSpPr>
      </xdr:nvSpPr>
      <xdr:spPr>
        <a:xfrm>
          <a:off x="1885950" y="857250"/>
          <a:ext cx="0" cy="2305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495300</xdr:colOff>
      <xdr:row>4</xdr:row>
      <xdr:rowOff>76200</xdr:rowOff>
    </xdr:from>
    <xdr:to>
      <xdr:col>2</xdr:col>
      <xdr:colOff>895350</xdr:colOff>
      <xdr:row>4</xdr:row>
      <xdr:rowOff>76200</xdr:rowOff>
    </xdr:to>
    <xdr:sp>
      <xdr:nvSpPr>
        <xdr:cNvPr id="7" name="Line 335"/>
        <xdr:cNvSpPr>
          <a:spLocks/>
        </xdr:cNvSpPr>
      </xdr:nvSpPr>
      <xdr:spPr>
        <a:xfrm>
          <a:off x="1562100" y="857250"/>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828675</xdr:colOff>
      <xdr:row>19</xdr:row>
      <xdr:rowOff>95250</xdr:rowOff>
    </xdr:from>
    <xdr:to>
      <xdr:col>2</xdr:col>
      <xdr:colOff>895350</xdr:colOff>
      <xdr:row>19</xdr:row>
      <xdr:rowOff>95250</xdr:rowOff>
    </xdr:to>
    <xdr:sp>
      <xdr:nvSpPr>
        <xdr:cNvPr id="8" name="Line 336"/>
        <xdr:cNvSpPr>
          <a:spLocks/>
        </xdr:cNvSpPr>
      </xdr:nvSpPr>
      <xdr:spPr>
        <a:xfrm>
          <a:off x="1895475" y="3162300"/>
          <a:ext cx="57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819150</xdr:colOff>
      <xdr:row>20</xdr:row>
      <xdr:rowOff>76200</xdr:rowOff>
    </xdr:from>
    <xdr:to>
      <xdr:col>2</xdr:col>
      <xdr:colOff>819150</xdr:colOff>
      <xdr:row>22</xdr:row>
      <xdr:rowOff>76200</xdr:rowOff>
    </xdr:to>
    <xdr:sp>
      <xdr:nvSpPr>
        <xdr:cNvPr id="9" name="Line 337"/>
        <xdr:cNvSpPr>
          <a:spLocks/>
        </xdr:cNvSpPr>
      </xdr:nvSpPr>
      <xdr:spPr>
        <a:xfrm>
          <a:off x="1885950" y="32956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514350</xdr:colOff>
      <xdr:row>20</xdr:row>
      <xdr:rowOff>76200</xdr:rowOff>
    </xdr:from>
    <xdr:to>
      <xdr:col>2</xdr:col>
      <xdr:colOff>895350</xdr:colOff>
      <xdr:row>20</xdr:row>
      <xdr:rowOff>76200</xdr:rowOff>
    </xdr:to>
    <xdr:sp>
      <xdr:nvSpPr>
        <xdr:cNvPr id="10" name="Line 338"/>
        <xdr:cNvSpPr>
          <a:spLocks/>
        </xdr:cNvSpPr>
      </xdr:nvSpPr>
      <xdr:spPr>
        <a:xfrm>
          <a:off x="1581150" y="3295650"/>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828675</xdr:colOff>
      <xdr:row>22</xdr:row>
      <xdr:rowOff>76200</xdr:rowOff>
    </xdr:from>
    <xdr:to>
      <xdr:col>2</xdr:col>
      <xdr:colOff>876300</xdr:colOff>
      <xdr:row>22</xdr:row>
      <xdr:rowOff>76200</xdr:rowOff>
    </xdr:to>
    <xdr:sp>
      <xdr:nvSpPr>
        <xdr:cNvPr id="11" name="Line 339"/>
        <xdr:cNvSpPr>
          <a:spLocks/>
        </xdr:cNvSpPr>
      </xdr:nvSpPr>
      <xdr:spPr>
        <a:xfrm>
          <a:off x="1895475" y="3600450"/>
          <a:ext cx="4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838200</xdr:colOff>
      <xdr:row>23</xdr:row>
      <xdr:rowOff>95250</xdr:rowOff>
    </xdr:from>
    <xdr:to>
      <xdr:col>2</xdr:col>
      <xdr:colOff>838200</xdr:colOff>
      <xdr:row>33</xdr:row>
      <xdr:rowOff>95250</xdr:rowOff>
    </xdr:to>
    <xdr:sp>
      <xdr:nvSpPr>
        <xdr:cNvPr id="12" name="Line 340"/>
        <xdr:cNvSpPr>
          <a:spLocks/>
        </xdr:cNvSpPr>
      </xdr:nvSpPr>
      <xdr:spPr>
        <a:xfrm>
          <a:off x="1905000" y="3771900"/>
          <a:ext cx="0" cy="1524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523875</xdr:colOff>
      <xdr:row>23</xdr:row>
      <xdr:rowOff>95250</xdr:rowOff>
    </xdr:from>
    <xdr:to>
      <xdr:col>2</xdr:col>
      <xdr:colOff>904875</xdr:colOff>
      <xdr:row>23</xdr:row>
      <xdr:rowOff>95250</xdr:rowOff>
    </xdr:to>
    <xdr:sp>
      <xdr:nvSpPr>
        <xdr:cNvPr id="13" name="Line 341"/>
        <xdr:cNvSpPr>
          <a:spLocks/>
        </xdr:cNvSpPr>
      </xdr:nvSpPr>
      <xdr:spPr>
        <a:xfrm>
          <a:off x="1590675" y="3771900"/>
          <a:ext cx="37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838200</xdr:colOff>
      <xdr:row>33</xdr:row>
      <xdr:rowOff>95250</xdr:rowOff>
    </xdr:from>
    <xdr:to>
      <xdr:col>2</xdr:col>
      <xdr:colOff>885825</xdr:colOff>
      <xdr:row>33</xdr:row>
      <xdr:rowOff>95250</xdr:rowOff>
    </xdr:to>
    <xdr:sp>
      <xdr:nvSpPr>
        <xdr:cNvPr id="14" name="Line 342"/>
        <xdr:cNvSpPr>
          <a:spLocks/>
        </xdr:cNvSpPr>
      </xdr:nvSpPr>
      <xdr:spPr>
        <a:xfrm>
          <a:off x="1905000" y="5295900"/>
          <a:ext cx="4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1190625</xdr:colOff>
      <xdr:row>4</xdr:row>
      <xdr:rowOff>76200</xdr:rowOff>
    </xdr:from>
    <xdr:to>
      <xdr:col>3</xdr:col>
      <xdr:colOff>1190625</xdr:colOff>
      <xdr:row>6</xdr:row>
      <xdr:rowOff>76200</xdr:rowOff>
    </xdr:to>
    <xdr:sp>
      <xdr:nvSpPr>
        <xdr:cNvPr id="15" name="Line 343"/>
        <xdr:cNvSpPr>
          <a:spLocks/>
        </xdr:cNvSpPr>
      </xdr:nvSpPr>
      <xdr:spPr>
        <a:xfrm>
          <a:off x="3219450" y="8572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657225</xdr:colOff>
      <xdr:row>4</xdr:row>
      <xdr:rowOff>76200</xdr:rowOff>
    </xdr:from>
    <xdr:to>
      <xdr:col>3</xdr:col>
      <xdr:colOff>1276350</xdr:colOff>
      <xdr:row>4</xdr:row>
      <xdr:rowOff>76200</xdr:rowOff>
    </xdr:to>
    <xdr:sp>
      <xdr:nvSpPr>
        <xdr:cNvPr id="16" name="Line 344"/>
        <xdr:cNvSpPr>
          <a:spLocks/>
        </xdr:cNvSpPr>
      </xdr:nvSpPr>
      <xdr:spPr>
        <a:xfrm>
          <a:off x="2686050" y="857250"/>
          <a:ext cx="619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1190625</xdr:colOff>
      <xdr:row>6</xdr:row>
      <xdr:rowOff>76200</xdr:rowOff>
    </xdr:from>
    <xdr:to>
      <xdr:col>3</xdr:col>
      <xdr:colOff>1285875</xdr:colOff>
      <xdr:row>6</xdr:row>
      <xdr:rowOff>76200</xdr:rowOff>
    </xdr:to>
    <xdr:sp>
      <xdr:nvSpPr>
        <xdr:cNvPr id="17" name="Line 345"/>
        <xdr:cNvSpPr>
          <a:spLocks/>
        </xdr:cNvSpPr>
      </xdr:nvSpPr>
      <xdr:spPr>
        <a:xfrm>
          <a:off x="3219450" y="1162050"/>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1190625</xdr:colOff>
      <xdr:row>7</xdr:row>
      <xdr:rowOff>76200</xdr:rowOff>
    </xdr:from>
    <xdr:to>
      <xdr:col>3</xdr:col>
      <xdr:colOff>1190625</xdr:colOff>
      <xdr:row>8</xdr:row>
      <xdr:rowOff>95250</xdr:rowOff>
    </xdr:to>
    <xdr:sp>
      <xdr:nvSpPr>
        <xdr:cNvPr id="18" name="Line 346"/>
        <xdr:cNvSpPr>
          <a:spLocks/>
        </xdr:cNvSpPr>
      </xdr:nvSpPr>
      <xdr:spPr>
        <a:xfrm>
          <a:off x="3219450" y="1314450"/>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657225</xdr:colOff>
      <xdr:row>7</xdr:row>
      <xdr:rowOff>66675</xdr:rowOff>
    </xdr:from>
    <xdr:to>
      <xdr:col>3</xdr:col>
      <xdr:colOff>1276350</xdr:colOff>
      <xdr:row>7</xdr:row>
      <xdr:rowOff>66675</xdr:rowOff>
    </xdr:to>
    <xdr:sp>
      <xdr:nvSpPr>
        <xdr:cNvPr id="19" name="Line 347"/>
        <xdr:cNvSpPr>
          <a:spLocks/>
        </xdr:cNvSpPr>
      </xdr:nvSpPr>
      <xdr:spPr>
        <a:xfrm>
          <a:off x="2686050" y="1304925"/>
          <a:ext cx="619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1200150</xdr:colOff>
      <xdr:row>8</xdr:row>
      <xdr:rowOff>95250</xdr:rowOff>
    </xdr:from>
    <xdr:to>
      <xdr:col>3</xdr:col>
      <xdr:colOff>1285875</xdr:colOff>
      <xdr:row>8</xdr:row>
      <xdr:rowOff>95250</xdr:rowOff>
    </xdr:to>
    <xdr:sp>
      <xdr:nvSpPr>
        <xdr:cNvPr id="20" name="Line 348"/>
        <xdr:cNvSpPr>
          <a:spLocks/>
        </xdr:cNvSpPr>
      </xdr:nvSpPr>
      <xdr:spPr>
        <a:xfrm flipV="1">
          <a:off x="3228975" y="1485900"/>
          <a:ext cx="85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1200150</xdr:colOff>
      <xdr:row>15</xdr:row>
      <xdr:rowOff>85725</xdr:rowOff>
    </xdr:from>
    <xdr:to>
      <xdr:col>3</xdr:col>
      <xdr:colOff>1200150</xdr:colOff>
      <xdr:row>25</xdr:row>
      <xdr:rowOff>76200</xdr:rowOff>
    </xdr:to>
    <xdr:sp>
      <xdr:nvSpPr>
        <xdr:cNvPr id="21" name="Line 349"/>
        <xdr:cNvSpPr>
          <a:spLocks/>
        </xdr:cNvSpPr>
      </xdr:nvSpPr>
      <xdr:spPr>
        <a:xfrm>
          <a:off x="3228975" y="2543175"/>
          <a:ext cx="0" cy="1514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619125</xdr:colOff>
      <xdr:row>15</xdr:row>
      <xdr:rowOff>76200</xdr:rowOff>
    </xdr:from>
    <xdr:to>
      <xdr:col>3</xdr:col>
      <xdr:colOff>1276350</xdr:colOff>
      <xdr:row>15</xdr:row>
      <xdr:rowOff>76200</xdr:rowOff>
    </xdr:to>
    <xdr:sp>
      <xdr:nvSpPr>
        <xdr:cNvPr id="22" name="Line 350"/>
        <xdr:cNvSpPr>
          <a:spLocks/>
        </xdr:cNvSpPr>
      </xdr:nvSpPr>
      <xdr:spPr>
        <a:xfrm>
          <a:off x="2647950" y="2533650"/>
          <a:ext cx="657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1200150</xdr:colOff>
      <xdr:row>25</xdr:row>
      <xdr:rowOff>76200</xdr:rowOff>
    </xdr:from>
    <xdr:to>
      <xdr:col>3</xdr:col>
      <xdr:colOff>1295400</xdr:colOff>
      <xdr:row>25</xdr:row>
      <xdr:rowOff>76200</xdr:rowOff>
    </xdr:to>
    <xdr:sp>
      <xdr:nvSpPr>
        <xdr:cNvPr id="23" name="Line 351"/>
        <xdr:cNvSpPr>
          <a:spLocks/>
        </xdr:cNvSpPr>
      </xdr:nvSpPr>
      <xdr:spPr>
        <a:xfrm>
          <a:off x="3228975" y="4057650"/>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876300</xdr:colOff>
      <xdr:row>4</xdr:row>
      <xdr:rowOff>85725</xdr:rowOff>
    </xdr:from>
    <xdr:to>
      <xdr:col>5</xdr:col>
      <xdr:colOff>876300</xdr:colOff>
      <xdr:row>21</xdr:row>
      <xdr:rowOff>95250</xdr:rowOff>
    </xdr:to>
    <xdr:sp>
      <xdr:nvSpPr>
        <xdr:cNvPr id="24" name="Line 352"/>
        <xdr:cNvSpPr>
          <a:spLocks/>
        </xdr:cNvSpPr>
      </xdr:nvSpPr>
      <xdr:spPr>
        <a:xfrm>
          <a:off x="5438775" y="866775"/>
          <a:ext cx="0" cy="2600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771525</xdr:colOff>
      <xdr:row>4</xdr:row>
      <xdr:rowOff>76200</xdr:rowOff>
    </xdr:from>
    <xdr:to>
      <xdr:col>5</xdr:col>
      <xdr:colOff>942975</xdr:colOff>
      <xdr:row>4</xdr:row>
      <xdr:rowOff>76200</xdr:rowOff>
    </xdr:to>
    <xdr:sp>
      <xdr:nvSpPr>
        <xdr:cNvPr id="25" name="Line 353"/>
        <xdr:cNvSpPr>
          <a:spLocks/>
        </xdr:cNvSpPr>
      </xdr:nvSpPr>
      <xdr:spPr>
        <a:xfrm>
          <a:off x="5334000" y="857250"/>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885825</xdr:colOff>
      <xdr:row>21</xdr:row>
      <xdr:rowOff>95250</xdr:rowOff>
    </xdr:from>
    <xdr:to>
      <xdr:col>5</xdr:col>
      <xdr:colOff>962025</xdr:colOff>
      <xdr:row>21</xdr:row>
      <xdr:rowOff>95250</xdr:rowOff>
    </xdr:to>
    <xdr:sp>
      <xdr:nvSpPr>
        <xdr:cNvPr id="26" name="Line 354"/>
        <xdr:cNvSpPr>
          <a:spLocks/>
        </xdr:cNvSpPr>
      </xdr:nvSpPr>
      <xdr:spPr>
        <a:xfrm>
          <a:off x="5448300" y="3467100"/>
          <a:ext cx="76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695325</xdr:colOff>
      <xdr:row>4</xdr:row>
      <xdr:rowOff>76200</xdr:rowOff>
    </xdr:from>
    <xdr:to>
      <xdr:col>6</xdr:col>
      <xdr:colOff>695325</xdr:colOff>
      <xdr:row>17</xdr:row>
      <xdr:rowOff>85725</xdr:rowOff>
    </xdr:to>
    <xdr:sp>
      <xdr:nvSpPr>
        <xdr:cNvPr id="27" name="Line 355"/>
        <xdr:cNvSpPr>
          <a:spLocks/>
        </xdr:cNvSpPr>
      </xdr:nvSpPr>
      <xdr:spPr>
        <a:xfrm>
          <a:off x="6257925" y="857250"/>
          <a:ext cx="0" cy="1990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542925</xdr:colOff>
      <xdr:row>4</xdr:row>
      <xdr:rowOff>76200</xdr:rowOff>
    </xdr:from>
    <xdr:to>
      <xdr:col>6</xdr:col>
      <xdr:colOff>742950</xdr:colOff>
      <xdr:row>4</xdr:row>
      <xdr:rowOff>76200</xdr:rowOff>
    </xdr:to>
    <xdr:sp>
      <xdr:nvSpPr>
        <xdr:cNvPr id="28" name="Line 356"/>
        <xdr:cNvSpPr>
          <a:spLocks/>
        </xdr:cNvSpPr>
      </xdr:nvSpPr>
      <xdr:spPr>
        <a:xfrm>
          <a:off x="6105525" y="857250"/>
          <a:ext cx="20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695325</xdr:colOff>
      <xdr:row>17</xdr:row>
      <xdr:rowOff>95250</xdr:rowOff>
    </xdr:from>
    <xdr:to>
      <xdr:col>6</xdr:col>
      <xdr:colOff>762000</xdr:colOff>
      <xdr:row>17</xdr:row>
      <xdr:rowOff>95250</xdr:rowOff>
    </xdr:to>
    <xdr:sp>
      <xdr:nvSpPr>
        <xdr:cNvPr id="29" name="Line 357"/>
        <xdr:cNvSpPr>
          <a:spLocks/>
        </xdr:cNvSpPr>
      </xdr:nvSpPr>
      <xdr:spPr>
        <a:xfrm>
          <a:off x="6257925" y="2857500"/>
          <a:ext cx="66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685800</xdr:colOff>
      <xdr:row>21</xdr:row>
      <xdr:rowOff>85725</xdr:rowOff>
    </xdr:from>
    <xdr:to>
      <xdr:col>6</xdr:col>
      <xdr:colOff>685800</xdr:colOff>
      <xdr:row>26</xdr:row>
      <xdr:rowOff>85725</xdr:rowOff>
    </xdr:to>
    <xdr:sp>
      <xdr:nvSpPr>
        <xdr:cNvPr id="30" name="Line 358"/>
        <xdr:cNvSpPr>
          <a:spLocks/>
        </xdr:cNvSpPr>
      </xdr:nvSpPr>
      <xdr:spPr>
        <a:xfrm>
          <a:off x="6248400" y="3457575"/>
          <a:ext cx="0" cy="762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571500</xdr:colOff>
      <xdr:row>21</xdr:row>
      <xdr:rowOff>76200</xdr:rowOff>
    </xdr:from>
    <xdr:to>
      <xdr:col>6</xdr:col>
      <xdr:colOff>752475</xdr:colOff>
      <xdr:row>21</xdr:row>
      <xdr:rowOff>76200</xdr:rowOff>
    </xdr:to>
    <xdr:sp>
      <xdr:nvSpPr>
        <xdr:cNvPr id="31" name="Line 359"/>
        <xdr:cNvSpPr>
          <a:spLocks/>
        </xdr:cNvSpPr>
      </xdr:nvSpPr>
      <xdr:spPr>
        <a:xfrm>
          <a:off x="6134100" y="3448050"/>
          <a:ext cx="180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685800</xdr:colOff>
      <xdr:row>26</xdr:row>
      <xdr:rowOff>85725</xdr:rowOff>
    </xdr:from>
    <xdr:to>
      <xdr:col>6</xdr:col>
      <xdr:colOff>762000</xdr:colOff>
      <xdr:row>26</xdr:row>
      <xdr:rowOff>85725</xdr:rowOff>
    </xdr:to>
    <xdr:sp>
      <xdr:nvSpPr>
        <xdr:cNvPr id="32" name="Line 360"/>
        <xdr:cNvSpPr>
          <a:spLocks/>
        </xdr:cNvSpPr>
      </xdr:nvSpPr>
      <xdr:spPr>
        <a:xfrm>
          <a:off x="6248400" y="4219575"/>
          <a:ext cx="76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180975</xdr:colOff>
      <xdr:row>3</xdr:row>
      <xdr:rowOff>0</xdr:rowOff>
    </xdr:from>
    <xdr:to>
      <xdr:col>5</xdr:col>
      <xdr:colOff>466725</xdr:colOff>
      <xdr:row>3</xdr:row>
      <xdr:rowOff>0</xdr:rowOff>
    </xdr:to>
    <xdr:sp>
      <xdr:nvSpPr>
        <xdr:cNvPr id="33" name="Line 361"/>
        <xdr:cNvSpPr>
          <a:spLocks/>
        </xdr:cNvSpPr>
      </xdr:nvSpPr>
      <xdr:spPr>
        <a:xfrm>
          <a:off x="285750" y="685800"/>
          <a:ext cx="4743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33539;&#26641;&#22862;\&#20849;&#20139;\&#30707;&#21270;&#21152;&#27833;&#31449;&#35780;&#20272;&#26126;&#32454;&#34920;&#65288;&#27969;&#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olly\cmhk-2000\&#21271;&#20140;&#31227;&#21160;\7.23&#27719;&#24635;&#34920;(&#21331;&#24503;)\&#35780;&#20272;&#22266;&#23450;&#36164;&#201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013;&#29790;&#21326;&#35780;&#20272;&#24037;&#20316;&#24213;&#31295;\&#26126;&#32454;&#34920;&#27169;&#29256;\&#35780;&#20272;&#30003;&#25253;&#34920;&#65288;&#27169;&#29256;&#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1103;&#26412;&#23453;&#30805;&#30003;&#25253;&#34920;-3.2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9994;&#21153;&#26631;&#20934;\&#35780;&#20272;&#34920;\&#35780;&#20272;&#30003;&#25253;&#34920;-&#26080;&#23457;&#3574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roux"/>
      <sheetName val="汇总表"/>
      <sheetName val="分类汇总1"/>
      <sheetName val="（附表）存货盘点汇总"/>
      <sheetName val="无形（土地）"/>
      <sheetName val="00000000"/>
      <sheetName val="XL4Pop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業務狀況匯總表(合併)"/>
      <sheetName val="業務狀況匯總表(香港分行)"/>
      <sheetName val="業務狀況匯總表(海外分行合計)"/>
      <sheetName val="器具及設備調查表"/>
      <sheetName val="00000000"/>
      <sheetName val="审定数"/>
      <sheetName val="汇总表"/>
      <sheetName val="分类汇总1"/>
      <sheetName val="流动负债汇总"/>
      <sheetName val="长期负债汇总 "/>
      <sheetName val="流动汇总"/>
      <sheetName val="现金"/>
      <sheetName val="银行存款"/>
      <sheetName val="应收帐款"/>
      <sheetName val="预付帐款"/>
      <sheetName val="其他应收款"/>
      <sheetName val="固定资产调整表"/>
      <sheetName val="固定资产汇总"/>
      <sheetName val="房屋建筑物"/>
      <sheetName val="构筑物"/>
      <sheetName val="管道 "/>
      <sheetName val="机器设备"/>
      <sheetName val="车辆"/>
      <sheetName val="电子设备"/>
      <sheetName val="长期待摊费用"/>
      <sheetName val="短期借款"/>
      <sheetName val="应付帐款"/>
      <sheetName val="其他应付款"/>
      <sheetName val="应付工资"/>
      <sheetName val="应付福利费"/>
      <sheetName val="应交税金"/>
      <sheetName val="预提费用"/>
      <sheetName val="一年到期长期负债"/>
      <sheetName val="长期借款"/>
      <sheetName val="10000000"/>
      <sheetName val="封面"/>
      <sheetName val="资产负债表 "/>
      <sheetName val="资产负债表(续1)"/>
      <sheetName val="1货币资金"/>
      <sheetName val="2短期投资"/>
      <sheetName val="3应收票据"/>
      <sheetName val="4 应收帐款"/>
      <sheetName val="5坏帐准备"/>
      <sheetName val="6 其他应收款 "/>
      <sheetName val="7 备用金"/>
      <sheetName val="8存货"/>
      <sheetName val="8.1存貨滯存明細表"/>
      <sheetName val="9待摊费用"/>
      <sheetName val="10待处理资产净损失"/>
      <sheetName val="11附属企业往来"/>
      <sheetName val="12长期投资分类表"/>
      <sheetName val="12.1长期投资-股票"/>
      <sheetName val="12.2长期投资-债券"/>
      <sheetName val="12.3其他长期投资"/>
      <sheetName val="13固定资产"/>
      <sheetName val="13.1融资租入固定资产"/>
      <sheetName val="13.2固定资产分类变动及上缴折旧"/>
      <sheetName val="14固定资产清理"/>
      <sheetName val="15在建工程"/>
      <sheetName val="16无形资产及递延资产"/>
      <sheetName val="17其他流动及长期资产"/>
      <sheetName val="18短期银行借款"/>
      <sheetName val="18(续1)外部单位短期其他借款"/>
      <sheetName val="18(续2)与集团公司之短期贷款 "/>
      <sheetName val="18(续3)与集团附属公司之短期贷款 "/>
      <sheetName val="19应付票据"/>
      <sheetName val="20应付帐款"/>
      <sheetName val="21預收帳款"/>
      <sheetName val="22其他应付款"/>
      <sheetName val="23应付工資及福利费"/>
      <sheetName val="24 未交税金、 未付利润及其他未交款"/>
      <sheetName val="24.1增值税"/>
      <sheetName val="25預提費用"/>
      <sheetName val="25.1其它流动负债"/>
      <sheetName val="26上级往来"/>
      <sheetName val="27銀行長期借款"/>
      <sheetName val="28外部单位长期其他借款"/>
      <sheetName val="28(续1)与集团公司之长期贷款"/>
      <sheetName val="28(续2)与集团附属公司之长期贷款 "/>
      <sheetName val="29应付债券"/>
      <sheetName val="30 长期应付款"/>
      <sheetName val="31其他长期负债"/>
      <sheetName val="32所有者权益"/>
      <sheetName val="损益表 "/>
      <sheetName val="33售電收入"/>
      <sheetName val="33.1收入明細 "/>
      <sheetName val="33.2电力销售收入"/>
      <sheetName val="33.2-1电力销售明细表（续表）"/>
      <sheetName val="33.3用戶电费支出"/>
      <sheetName val="33.4地方水、火电售电收入计算"/>
      <sheetName val="34主营业務成本、销售費用及管理費用 "/>
      <sheetName val="34.1购電成本"/>
      <sheetName val="34.2购电情況表 "/>
      <sheetName val="34.3购入小水电火电电费明细表"/>
      <sheetName val="34.4地區购电"/>
      <sheetName val="35主营业务税金及附加 "/>
      <sheetName val="36利息支出"/>
      <sheetName val="37其他业务利润、营业外收支及投資收益 "/>
      <sheetName val="38资产減值准备情況表"/>
      <sheetName val="39经济指标表"/>
      <sheetName val="差异测试表 "/>
      <sheetName val="1汇总"/>
      <sheetName val="1a资产负债表"/>
      <sheetName val="2资负表"/>
      <sheetName val="3分类"/>
      <sheetName val="4流汇"/>
      <sheetName val="5现金"/>
      <sheetName val="6存款"/>
      <sheetName val="7他币"/>
      <sheetName val="8短投汇"/>
      <sheetName val="9短股票"/>
      <sheetName val="10短债券"/>
      <sheetName val="11票据(评估）"/>
      <sheetName val="11a应收票据"/>
      <sheetName val="12应收（评估）"/>
      <sheetName val="12a应收帐款"/>
      <sheetName val="12b坏帐准备"/>
      <sheetName val="13股利"/>
      <sheetName val="14利息"/>
      <sheetName val="15预付"/>
      <sheetName val="16补贴"/>
      <sheetName val="16a出口退税"/>
      <sheetName val="17其他"/>
      <sheetName val="18a备用金"/>
      <sheetName val="19存货汇"/>
      <sheetName val="19a存貨滯存明細表"/>
      <sheetName val="20原材料"/>
      <sheetName val="21材料采购"/>
      <sheetName val="21在库低易品"/>
      <sheetName val="22包装物"/>
      <sheetName val="23委加材料"/>
      <sheetName val="24产成品"/>
      <sheetName val="25在产品"/>
      <sheetName val="26分期收款"/>
      <sheetName val="27在用低耗"/>
      <sheetName val="28（存）委托代销"/>
      <sheetName val="29受托代销"/>
      <sheetName val="30待摊（评估）"/>
      <sheetName val="30a待摊费用"/>
      <sheetName val="31待处理流（评估）"/>
      <sheetName val="31a待处理资产净损失"/>
      <sheetName val="32一年内长债"/>
      <sheetName val="33其他流动"/>
      <sheetName val="33a附属企业往来"/>
      <sheetName val="34长投汇总(评估）"/>
      <sheetName val="34a长期投资分类表"/>
      <sheetName val="35长投股票"/>
      <sheetName val="36长投债券"/>
      <sheetName val="37其他长投(评估）"/>
      <sheetName val="37a其他长期投资"/>
      <sheetName val="38固汇总"/>
      <sheetName val="38a固定资产"/>
      <sheetName val="38b融资租入固定资产"/>
      <sheetName val="38c固定资产分类变动及上缴折旧"/>
      <sheetName val="39房屋"/>
      <sheetName val="40构"/>
      <sheetName val="41沟"/>
      <sheetName val="42设备"/>
      <sheetName val="43车辆"/>
      <sheetName val="44电子"/>
      <sheetName val="45输电线路"/>
      <sheetName val="46配电线路"/>
      <sheetName val="配电设备"/>
      <sheetName val="47工程物资（评估）"/>
      <sheetName val="48a在建工程"/>
      <sheetName val="48在建土建(评估）"/>
      <sheetName val="49在建设备（评估）"/>
      <sheetName val="50固定清理(评估）"/>
      <sheetName val="50a固定资产清理"/>
      <sheetName val="51待处固损（评估）"/>
      <sheetName val="土地"/>
      <sheetName val="52其他无形"/>
      <sheetName val="53开办费"/>
      <sheetName val="54长期待摊费用"/>
      <sheetName val="55其他长期资产"/>
      <sheetName val="56递延税款借项"/>
      <sheetName val="57流负汇总"/>
      <sheetName val="58短期借款"/>
      <sheetName val="59应付票据"/>
      <sheetName val="60应付帐"/>
      <sheetName val="61预收款"/>
      <sheetName val="62代销商品款"/>
      <sheetName val="63其他应付"/>
      <sheetName val="64应付工资"/>
      <sheetName val="65应付福利费"/>
      <sheetName val="66应交税金"/>
      <sheetName val="66a增值税"/>
      <sheetName val="67应付利润"/>
      <sheetName val="68其他应交款"/>
      <sheetName val="69预提费"/>
      <sheetName val="70一年长期"/>
      <sheetName val="71其他流动负债"/>
      <sheetName val="71a上级往来"/>
      <sheetName val="72长负汇总"/>
      <sheetName val="73长期借款"/>
      <sheetName val="74应付债券"/>
      <sheetName val="75长期应付款"/>
      <sheetName val="75a 长期应付款"/>
      <sheetName val="76住房周转金"/>
      <sheetName val="77专项应付款"/>
      <sheetName val="78其他长期负债"/>
      <sheetName val="78a其他长期负债"/>
      <sheetName val="79递延税款贷项"/>
      <sheetName val="79a所有者权益"/>
      <sheetName val="80现金盘点"/>
      <sheetName val="81有价证券盘点"/>
      <sheetName val="82应收票据盘点"/>
      <sheetName val="83存货盘点"/>
      <sheetName val="84机器设备调查表"/>
      <sheetName val="85进口设备调查表"/>
      <sheetName val="86车辆调查表"/>
      <sheetName val="87电子设备调查表"/>
      <sheetName val="88成套装置调查表"/>
      <sheetName val="89主变设备技术状况调查表"/>
      <sheetName val="90变压器技术性能"/>
      <sheetName val="91变压器主要部件状况"/>
      <sheetName val="92在建设备付款清查表"/>
      <sheetName val="#REF"/>
      <sheetName val="分类(本部+遂溪)"/>
      <sheetName val="流汇 (本部+遂溪)"/>
      <sheetName val="统计说明"/>
      <sheetName val="长投汇总(本部+遂溪）"/>
      <sheetName val="固汇（湛江+遂溪）"/>
      <sheetName val="45a配电设备"/>
      <sheetName val="其他长期应收"/>
      <sheetName val="流负汇总 (本部+遂溪)"/>
      <sheetName val="长负汇总 (本部+遂溪)"/>
      <sheetName val="上海总汇总"/>
      <sheetName val="中央国有汇总"/>
      <sheetName val="数据业务汇总"/>
      <sheetName val="01东区"/>
      <sheetName val="02南区"/>
      <sheetName val="03西区"/>
      <sheetName val="04北区"/>
      <sheetName val="05中区"/>
      <sheetName val="06浦东"/>
      <sheetName val="07莘闵"/>
      <sheetName val="08宝山"/>
      <sheetName val="09南汇"/>
      <sheetName val="10金山"/>
      <sheetName val="11松江"/>
      <sheetName val="12崇明"/>
      <sheetName val="13奉贤"/>
      <sheetName val="14青浦"/>
      <sheetName val="15嘉定"/>
      <sheetName val="16机关财务"/>
      <sheetName val="18卫星公司"/>
      <sheetName val="20研究所"/>
      <sheetName val="21号簿公司"/>
      <sheetName val="22帐务中心"/>
      <sheetName val="23专用局"/>
      <sheetName val="24公司财务部"/>
      <sheetName val="25长信事业部"/>
      <sheetName val="26大客户"/>
      <sheetName val="27工程管理部"/>
      <sheetName val="28海缆公司"/>
      <sheetName val="29运行维护部"/>
      <sheetName val="30信产"/>
      <sheetName val="17数据事业部"/>
      <sheetName val="19信息产业数据"/>
      <sheetName val="10南汇"/>
      <sheetName val="11金山"/>
      <sheetName val="12松江"/>
      <sheetName val="13崇明"/>
      <sheetName val="14奉贤"/>
      <sheetName val="15青浦"/>
      <sheetName val="16嘉定"/>
      <sheetName val="17机关财务"/>
      <sheetName val="19卫星公司"/>
      <sheetName val="21研究所"/>
      <sheetName val="22号簿公司"/>
      <sheetName val="23帐务中心"/>
      <sheetName val="24专用局"/>
      <sheetName val="25公司财务部"/>
      <sheetName val="26长信事业部"/>
      <sheetName val="27大客户"/>
      <sheetName val="28工程管理部"/>
      <sheetName val="29海缆公司"/>
      <sheetName val="30运行维护部"/>
      <sheetName val="31信产"/>
      <sheetName val="18数据事业部"/>
      <sheetName val="20信息产业数据"/>
      <sheetName val="09机动局"/>
      <sheetName val="19卫星"/>
      <sheetName val="22号簿"/>
      <sheetName val="26长信"/>
      <sheetName val="29海底电缆"/>
      <sheetName val="上海长投汇总"/>
      <sheetName val="31信贸"/>
      <sheetName val="32信息世界"/>
      <sheetName val="33大西洋贝尔"/>
      <sheetName val="34上外网校"/>
      <sheetName val="35凯讯"/>
      <sheetName val="36依地埃"/>
      <sheetName val="31信息世界"/>
      <sheetName val="32大西洋贝尔"/>
      <sheetName val="33上外网校"/>
      <sheetName val="34凯讯"/>
      <sheetName val="35依地埃"/>
      <sheetName val="固定资产汇总表"/>
      <sheetName val="土建工程"/>
      <sheetName val="租赁外单位"/>
      <sheetName val="评估固定资产"/>
      <sheetName val="总汇总"/>
      <sheetName val="话音汇总"/>
      <sheetName val="批销"/>
      <sheetName val="补机"/>
      <sheetName val="跌价3－1"/>
      <sheetName val="跌价3－2"/>
      <sheetName val="跌价3－3"/>
      <sheetName val="跌价6－1"/>
      <sheetName val="跌价10-1"/>
      <sheetName val="跌价10-2"/>
      <sheetName val="跌价10-3"/>
      <sheetName val="跌价10-4"/>
      <sheetName val="跌价10-5"/>
      <sheetName val="跌价10－6"/>
      <sheetName val="跌价10-7"/>
      <sheetName val="跌价12-1"/>
      <sheetName val="跌价12-2"/>
      <sheetName val="跌价12-3"/>
      <sheetName val="国信01.06"/>
      <sheetName val="国信01.06新"/>
      <sheetName val="Sheet1"/>
      <sheetName val="XL4Poppy"/>
      <sheetName val="      "/>
      <sheetName val="基本情况"/>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利润"/>
      <sheetName val="流动资产--利息"/>
      <sheetName val="流动资产--应收"/>
      <sheetName val="流动资产--其他应收"/>
      <sheetName val="流动资产--预付"/>
      <sheetName val="流动资产--补贴"/>
      <sheetName val="流动资产--存货"/>
      <sheetName val="流动资产-材料采购"/>
      <sheetName val="流动资产-库存材料"/>
      <sheetName val="流动资产-在库低值"/>
      <sheetName val="流动资产-库存商品"/>
      <sheetName val="流动资产-出租商品"/>
      <sheetName val="流动资产-委托代销商品"/>
      <sheetName val="流动资产-受托代销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工程物资"/>
      <sheetName val="固定_土地"/>
      <sheetName val="设备安装 (已)"/>
      <sheetName val="设备安装（未）"/>
      <sheetName val="固定资产清理"/>
      <sheetName val="待处理固定资产"/>
      <sheetName val="土地使用权"/>
      <sheetName val="其他无形资产"/>
      <sheetName val="开办费"/>
      <sheetName val="其他长期资产"/>
      <sheetName val="递延税款"/>
      <sheetName val="流动负债汇总表"/>
      <sheetName val="应付票据"/>
      <sheetName val="预收帐款"/>
      <sheetName val="代销商品款"/>
      <sheetName val="应付利润"/>
      <sheetName val="其它应交款"/>
      <sheetName val="一年内到期长期负债"/>
      <sheetName val="其他流动负债"/>
      <sheetName val="长期负债汇总表"/>
      <sheetName val="应付债券"/>
      <sheetName val="长期应付款"/>
      <sheetName val="其他长期负债"/>
      <sheetName val="递延税款贷款"/>
      <sheetName val="综合影响（中）"/>
      <sheetName val="综合影响（地方）"/>
      <sheetName val="计费单元调整影响(中）"/>
      <sheetName val="计费单元调整影响(地方）"/>
      <sheetName val="营业区域调整影响（中）"/>
      <sheetName val="营业区域调整影响（地方）"/>
      <sheetName val="控制表"/>
      <sheetName val="______"/>
      <sheetName val="xxxxxx"/>
      <sheetName val="省级固定资产汇总"/>
      <sheetName val="地级固定资产汇总"/>
      <sheetName val="房屋建筑"/>
      <sheetName val="构筑物 "/>
      <sheetName val="在建土建 "/>
      <sheetName val="剥离及调整"/>
      <sheetName val="租赁电信公司"/>
      <sheetName val="租赁移动服务公司"/>
      <sheetName val="laroux"/>
      <sheetName val="应收股利"/>
      <sheetName val="应收利息"/>
      <sheetName val="流动资产--备用金"/>
      <sheetName val="流动资产-其他存货"/>
      <sheetName val="通信系统设备"/>
      <sheetName val="线路设备"/>
      <sheetName val="运输设备"/>
      <sheetName val="通用设备"/>
      <sheetName val="未付利润"/>
      <sheetName val="未交上级收支差额"/>
      <sheetName val="未交税金"/>
      <sheetName val="其它未交款"/>
      <sheetName val="zj"/>
      <sheetName val="rate"/>
      <sheetName val="潜江"/>
      <sheetName val="恩施"/>
      <sheetName val="工程公司"/>
      <sheetName val="黄冈"/>
      <sheetName val="黄石"/>
      <sheetName val="荆门"/>
      <sheetName val="科研院"/>
      <sheetName val="器材公司"/>
      <sheetName val="鄂州"/>
      <sheetName val="设备厂"/>
      <sheetName val="十堰"/>
      <sheetName val="随州"/>
      <sheetName val="天门"/>
      <sheetName val="网络部"/>
      <sheetName val="仙桃"/>
      <sheetName val="咸宁"/>
      <sheetName val="襄樊"/>
      <sheetName val="孝感"/>
      <sheetName val="宜昌"/>
      <sheetName val="营销中心"/>
      <sheetName val="荆州"/>
      <sheetName val="省公司"/>
      <sheetName val="Locas"/>
      <sheetName val="在建土建"/>
      <sheetName val="01省机关"/>
      <sheetName val="02营销中心"/>
      <sheetName val="04网络部"/>
      <sheetName val="06科研院"/>
      <sheetName val="07荆州"/>
      <sheetName val="08恩施"/>
      <sheetName val="09黄冈"/>
      <sheetName val="10黄石"/>
      <sheetName val="11荆门"/>
      <sheetName val="12鄂州"/>
      <sheetName val="13潜江"/>
      <sheetName val="14十堰"/>
      <sheetName val="15随州"/>
      <sheetName val="16天门"/>
      <sheetName val="17仙桃"/>
      <sheetName val="18咸宁"/>
      <sheetName val="19襄樊"/>
      <sheetName val="20孝感"/>
      <sheetName val="21宜昌"/>
      <sheetName val="22鸿信工程公司"/>
      <sheetName val="23设备厂"/>
      <sheetName val="24器材公司"/>
      <sheetName val="22红信工程公司"/>
      <sheetName val="25培训中心"/>
      <sheetName val="9.30"/>
      <sheetName val="10月(1)"/>
      <sheetName val="10月(2)"/>
      <sheetName val="10月(3)"/>
      <sheetName val="10月(4)"/>
      <sheetName val="10月(5)"/>
      <sheetName val="10月(6)"/>
      <sheetName val="10月(7)"/>
      <sheetName val="10月(8)"/>
      <sheetName val="10月(9)"/>
      <sheetName val="10月(10)"/>
      <sheetName val="10月(11)"/>
      <sheetName val="10月(12)"/>
      <sheetName val="10月(13)"/>
      <sheetName val="10月(14)"/>
      <sheetName val="10月(15)"/>
      <sheetName val="10月(16)"/>
      <sheetName val="10月(17)"/>
      <sheetName val="10月(18)"/>
      <sheetName val="10月(19)"/>
      <sheetName val="10月(20)"/>
      <sheetName val="10月(21)"/>
      <sheetName val="10月(22)"/>
      <sheetName val="10月(23)"/>
      <sheetName val="10月(24)"/>
      <sheetName val="10月(25)"/>
      <sheetName val="10月(26)"/>
      <sheetName val="10月(27)"/>
      <sheetName val="10月(28)"/>
      <sheetName val="10月(29)"/>
      <sheetName val="10月(30)"/>
      <sheetName val="10月(31)"/>
      <sheetName val="目录"/>
      <sheetName val="表1 货币资金"/>
      <sheetName val="表1-1 银行存款明细表"/>
      <sheetName val="表2 短期投资"/>
      <sheetName val="表3 应收帐款"/>
      <sheetName val="表4 应收票据"/>
      <sheetName val="表5 存货"/>
      <sheetName val="表5-1 存货跌价损失准备计算表"/>
      <sheetName val="表5-2 存货倒推表"/>
      <sheetName val="表6 预付帐款"/>
      <sheetName val="表6-1 其他应收款"/>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科目索引"/>
      <sheetName val="评估申报表填表摘要"/>
      <sheetName val="结果汇总"/>
      <sheetName val="分类汇总(1)"/>
      <sheetName val="分类汇总(2)"/>
      <sheetName val="表3流资汇总"/>
      <sheetName val="表3-1货币资金"/>
      <sheetName val="表3-2短投汇总"/>
      <sheetName val="表3-10存货汇总"/>
      <sheetName val="表4长投汇总"/>
      <sheetName val="表5固资汇总"/>
      <sheetName val="表9流负汇总"/>
      <sheetName val="表10长负汇总"/>
      <sheetName val="3-1-1现金"/>
      <sheetName val="3-1-2银行存款"/>
      <sheetName val="3-1-3其他货币"/>
      <sheetName val="3-2-1短投股票"/>
      <sheetName val="3-2-2短投债券"/>
      <sheetName val="3-3应收票据"/>
      <sheetName val="3-4应收帐款"/>
      <sheetName val="3-5应收股利"/>
      <sheetName val="3-6应收利息"/>
      <sheetName val="3-7预付帐款"/>
      <sheetName val="3-8应收补贴款"/>
      <sheetName val="3-9其他应收款"/>
      <sheetName val="3-10-1原材料"/>
      <sheetName val="3-10-2材料采购"/>
      <sheetName val="3-10-3在库低值"/>
      <sheetName val="3-10-4包装物"/>
      <sheetName val="3-10-5委托加工"/>
      <sheetName val="3-10-6产成品"/>
      <sheetName val="3-10-7在产品"/>
      <sheetName val="3-10-8发出商品"/>
      <sheetName val="3-10-9在用低值"/>
      <sheetName val="3-10-10委托代销"/>
      <sheetName val="3-10-11受托代销"/>
      <sheetName val="3-11待摊费用"/>
      <sheetName val="3-12流资损失"/>
      <sheetName val="3-13一年长期债券"/>
      <sheetName val="3-14其他流动资产"/>
      <sheetName val="4-1长投股票"/>
      <sheetName val="4-2长投债券"/>
      <sheetName val="4-3其他长投"/>
      <sheetName val="5-1-1房屋建筑物"/>
      <sheetName val="5-1-2构筑物"/>
      <sheetName val="5-1-3管道沟槽"/>
      <sheetName val="5-2-1机器设备"/>
      <sheetName val="5-2-2车辆"/>
      <sheetName val="5-2-3电子设备"/>
      <sheetName val="5-3工程物资"/>
      <sheetName val="5-4-1在建土建"/>
      <sheetName val="5-4-2在建设备"/>
      <sheetName val="5-5固定资产清理"/>
      <sheetName val="5-6固定损失"/>
      <sheetName val="6-1土地使用权"/>
      <sheetName val="6-2其他无资"/>
      <sheetName val="7-1开办费"/>
      <sheetName val="7-2长期待摊"/>
      <sheetName val="8-1其他长资"/>
      <sheetName val="8-2递延税款借项"/>
      <sheetName val="9-1短期借款"/>
      <sheetName val="9-2应付票据"/>
      <sheetName val="9-3应付帐款"/>
      <sheetName val="9-4预收帐款"/>
      <sheetName val="9-5代销商品款"/>
      <sheetName val="9-6其他应付款"/>
      <sheetName val="9-7应付工资"/>
      <sheetName val="9-8应付福利费"/>
      <sheetName val="9-9应交税金"/>
      <sheetName val="9-10应付利润"/>
      <sheetName val="9-11其他应交款"/>
      <sheetName val="9-12预提费用"/>
      <sheetName val="9-13一年长负"/>
      <sheetName val="9-14其他流负"/>
      <sheetName val="10-1长期借款"/>
      <sheetName val="10-2应付债券"/>
      <sheetName val="10-3长期应付款"/>
      <sheetName val="10-4住房周转金"/>
      <sheetName val="10-5其他长负"/>
      <sheetName val="10-6递延税款贷项"/>
    </sheetNames>
    <sheetDataSet>
      <sheetData sheetId="1">
        <row r="2">
          <cell r="A2" t="str">
            <v>返回索引页</v>
          </cell>
        </row>
      </sheetData>
      <sheetData sheetId="2">
        <row r="3">
          <cell r="D3" t="str">
            <v>  评估基准日：2006年4月30日</v>
          </cell>
        </row>
        <row r="4">
          <cell r="A4" t="str">
            <v>资产占有单位名称：</v>
          </cell>
        </row>
      </sheetData>
      <sheetData sheetId="5">
        <row r="2">
          <cell r="A2" t="str">
            <v>返回</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科目索引"/>
      <sheetName val="评估申报表填表摘要"/>
      <sheetName val="结果汇总"/>
      <sheetName val="分类汇总(1)"/>
      <sheetName val="分类汇总(2)"/>
      <sheetName val="表3流资汇总"/>
      <sheetName val="表3-1货币资金"/>
      <sheetName val="表3-2短投汇总"/>
      <sheetName val="表3-10存货汇总"/>
      <sheetName val="表4长投汇总"/>
      <sheetName val="表5固资汇总"/>
      <sheetName val="表9流负汇总"/>
      <sheetName val="表10长负汇总"/>
      <sheetName val="3-1-1现金"/>
      <sheetName val="3-1-2银行存款"/>
      <sheetName val="3-1-3其他货币"/>
      <sheetName val="3-2-1短投股票"/>
      <sheetName val="3-2-2短投债券"/>
      <sheetName val="3-3应收票据"/>
      <sheetName val="3-4应收帐款"/>
      <sheetName val="3-5应收股利"/>
      <sheetName val="3-6应收利息"/>
      <sheetName val="3-7预付帐款"/>
      <sheetName val="3-8应收补贴款"/>
      <sheetName val="3-9其他应收款"/>
      <sheetName val="3-10-1原材料"/>
      <sheetName val="(附表）存货盘点表"/>
      <sheetName val="3-10-2材料采购"/>
      <sheetName val="3-10-3在库低值"/>
      <sheetName val="3-10-4包装物"/>
      <sheetName val="3-10-5委托加工"/>
      <sheetName val="3-10-6产成品"/>
      <sheetName val="3-10-7在产品"/>
      <sheetName val="3-10-8发出商品"/>
      <sheetName val="3-10-9在用低值"/>
      <sheetName val="3-10-10委托代销"/>
      <sheetName val="3-10-11受托代销"/>
      <sheetName val="3-11待摊费用"/>
      <sheetName val="3-12流资损失"/>
      <sheetName val="3-13一年长期债券"/>
      <sheetName val="3-14其他流动资产"/>
      <sheetName val="4-1长投股票"/>
      <sheetName val="4-2长投债券"/>
      <sheetName val="4-3其他长投"/>
      <sheetName val="5-1-1房屋建筑物"/>
      <sheetName val="5-1-2构筑物"/>
      <sheetName val="5-1-3管道沟槽"/>
      <sheetName val="5-2-1机器设备"/>
      <sheetName val="5-2-2车辆"/>
      <sheetName val="5-2-3电子设备"/>
      <sheetName val="5-3工程物资"/>
      <sheetName val="4-6-4-2工程物资-预付"/>
      <sheetName val="5-4-1在建土建"/>
      <sheetName val="5-4-2在建设备"/>
      <sheetName val="4-6-5-3在建-预付款"/>
      <sheetName val="4-6-5-4在建-其他费用"/>
      <sheetName val="5-5固定资产清理"/>
      <sheetName val="5-6固定损失"/>
      <sheetName val="6-1土地使用权"/>
      <sheetName val="6-2其他无资"/>
      <sheetName val="7-1开办费"/>
      <sheetName val="7-2长期待摊"/>
      <sheetName val="8-1其他长资"/>
      <sheetName val="8-2递延税款借项"/>
      <sheetName val="9-1短期借款"/>
      <sheetName val="9-2应付票据"/>
      <sheetName val="9-3应付帐款"/>
      <sheetName val="9-4预收帐款"/>
      <sheetName val="9-5代销商品款"/>
      <sheetName val="9-6其他应付款"/>
      <sheetName val="9-7应付工资"/>
      <sheetName val="9-8应付福利费"/>
      <sheetName val="9-9应交税金"/>
      <sheetName val="9-10应付利润"/>
      <sheetName val="9-11其他应交款"/>
      <sheetName val="9-12预提费用"/>
      <sheetName val="9-13一年长负"/>
      <sheetName val="9-14其他流负"/>
      <sheetName val="10-1长期借款"/>
      <sheetName val="10-2应付债券"/>
      <sheetName val="10-3长期应付款"/>
      <sheetName val="10-4住房周转金"/>
      <sheetName val="10-5其他长负"/>
      <sheetName val="10-6递延税款贷项"/>
    </sheetNames>
    <sheetDataSet>
      <sheetData sheetId="2">
        <row r="3">
          <cell r="D3" t="str">
            <v>  评估基准日： 2007年1月31日</v>
          </cell>
        </row>
        <row r="4">
          <cell r="A4" t="str">
            <v>资产占有单位名称：浙江宝硕管材有限公司</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科目索引"/>
      <sheetName val="评估申报表填表摘要"/>
      <sheetName val="结果汇总"/>
      <sheetName val="分类汇总(1)"/>
      <sheetName val="分类汇总(2)"/>
      <sheetName val="表3流资汇总"/>
      <sheetName val="表3-1货币资金"/>
      <sheetName val="表3-2短投汇总"/>
      <sheetName val="表3-10存货汇总"/>
      <sheetName val="表4长投汇总"/>
      <sheetName val="表5固资汇总"/>
      <sheetName val="表9流负汇总"/>
      <sheetName val="表10长负汇总"/>
      <sheetName val="3-1-1现金"/>
      <sheetName val="3-1-2银行存款"/>
      <sheetName val="3-1-3其他货币"/>
      <sheetName val="3-2-1短投股票"/>
      <sheetName val="3-2-2短投债券"/>
      <sheetName val="3-3应收票据"/>
      <sheetName val="3-4应收账款"/>
      <sheetName val="3-5应收股利"/>
      <sheetName val="3-6应收利息"/>
      <sheetName val="3-7预付账款"/>
      <sheetName val="3-8应收补贴款"/>
      <sheetName val="3-9其他应收款"/>
      <sheetName val="3-10-1原材料"/>
      <sheetName val="3-10-2材料采购"/>
      <sheetName val="3-10-3在库低值"/>
      <sheetName val="3-10-4包装物"/>
      <sheetName val="3-10-5委托加工"/>
      <sheetName val="3-10-6产成品"/>
      <sheetName val="3-10-7在产品"/>
      <sheetName val="3-10-8发出商品"/>
      <sheetName val="3-10-9在用低值"/>
      <sheetName val="3-10-10委托代销"/>
      <sheetName val="3-10-11受托代销"/>
      <sheetName val="3-11待摊费用"/>
      <sheetName val="3-12流资损失"/>
      <sheetName val="3-13一年长期债券"/>
      <sheetName val="3-14其他流动资产"/>
      <sheetName val="4-1长投股票"/>
      <sheetName val="4-2长投债券"/>
      <sheetName val="4-3其他长投"/>
      <sheetName val="5-1-1房屋建筑物"/>
      <sheetName val="5-1-2构筑物"/>
      <sheetName val="5-1-3管道沟槽"/>
      <sheetName val="5-1-4水工建筑物"/>
      <sheetName val="5-2-1机器设备"/>
      <sheetName val="5-2-2车辆"/>
      <sheetName val="5-2-3电子设备"/>
      <sheetName val="5-3工程物资"/>
      <sheetName val="5-4-1在建土建"/>
      <sheetName val="5-4-2在建设备"/>
      <sheetName val="5-5固定资产清理"/>
      <sheetName val="5-6固定损失"/>
      <sheetName val="6-1土地使用权"/>
      <sheetName val="6-2其他无资"/>
      <sheetName val="7-1开办费"/>
      <sheetName val="7-2长期待摊"/>
      <sheetName val="8-1其他长资"/>
      <sheetName val="8-2递延税款借项"/>
      <sheetName val="9-1短期借款"/>
      <sheetName val="9-2应付票据"/>
      <sheetName val="9-3应付账款"/>
      <sheetName val="9-4预收账款"/>
      <sheetName val="9-5代销商品款"/>
      <sheetName val="9-6其他应付款"/>
      <sheetName val="9-7应付工资"/>
      <sheetName val="9-8应付福利费"/>
      <sheetName val="9-9应交税金"/>
      <sheetName val="9-10应付利润"/>
      <sheetName val="9-11其他应交款"/>
      <sheetName val="9-12预提费用"/>
      <sheetName val="9-13一年长负"/>
      <sheetName val="9-14其他流负"/>
      <sheetName val="10-1长期借款"/>
      <sheetName val="10-2应付债券"/>
      <sheetName val="10-3长期应付款"/>
      <sheetName val="10-4住房周转金"/>
      <sheetName val="10-5其他长负"/>
      <sheetName val="10-6递延税款贷项"/>
    </sheetNames>
    <sheetDataSet>
      <sheetData sheetId="2">
        <row r="5">
          <cell r="C5" t="str">
            <v>账面价值</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3.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5.vml"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6.vml"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7.vml"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8.vml"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9.vml"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10.vml"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11.vml"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12.vml"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13.vml"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14.vml"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15.vml" /></Relationships>
</file>

<file path=xl/worksheets/_rels/sheet43.xml.rels><?xml version="1.0" encoding="utf-8" standalone="yes"?><Relationships xmlns="http://schemas.openxmlformats.org/package/2006/relationships"><Relationship Id="rId1" Type="http://schemas.openxmlformats.org/officeDocument/2006/relationships/comments" Target="../comments43.xml" /><Relationship Id="rId2" Type="http://schemas.openxmlformats.org/officeDocument/2006/relationships/vmlDrawing" Target="../drawings/vmlDrawing16.vml"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17.vml" /></Relationships>
</file>

<file path=xl/worksheets/_rels/sheet45.xml.rels><?xml version="1.0" encoding="utf-8" standalone="yes"?><Relationships xmlns="http://schemas.openxmlformats.org/package/2006/relationships"><Relationship Id="rId1" Type="http://schemas.openxmlformats.org/officeDocument/2006/relationships/comments" Target="../comments45.xml" /><Relationship Id="rId2" Type="http://schemas.openxmlformats.org/officeDocument/2006/relationships/vmlDrawing" Target="../drawings/vmlDrawing18.vml"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19.vml" /></Relationships>
</file>

<file path=xl/worksheets/_rels/sheet48.xml.rels><?xml version="1.0" encoding="utf-8" standalone="yes"?><Relationships xmlns="http://schemas.openxmlformats.org/package/2006/relationships"><Relationship Id="rId1" Type="http://schemas.openxmlformats.org/officeDocument/2006/relationships/comments" Target="../comments48.xml" /><Relationship Id="rId2" Type="http://schemas.openxmlformats.org/officeDocument/2006/relationships/vmlDrawing" Target="../drawings/vmlDrawing20.vml" /></Relationships>
</file>

<file path=xl/worksheets/_rels/sheet51.xml.rels><?xml version="1.0" encoding="utf-8" standalone="yes"?><Relationships xmlns="http://schemas.openxmlformats.org/package/2006/relationships"><Relationship Id="rId1" Type="http://schemas.openxmlformats.org/officeDocument/2006/relationships/comments" Target="../comments51.xml" /><Relationship Id="rId2" Type="http://schemas.openxmlformats.org/officeDocument/2006/relationships/vmlDrawing" Target="../drawings/vmlDrawing21.vml" /></Relationships>
</file>

<file path=xl/worksheets/_rels/sheet52.xml.rels><?xml version="1.0" encoding="utf-8" standalone="yes"?><Relationships xmlns="http://schemas.openxmlformats.org/package/2006/relationships"><Relationship Id="rId1" Type="http://schemas.openxmlformats.org/officeDocument/2006/relationships/comments" Target="../comments52.xml" /><Relationship Id="rId2" Type="http://schemas.openxmlformats.org/officeDocument/2006/relationships/vmlDrawing" Target="../drawings/vmlDrawing22.vml" /></Relationships>
</file>

<file path=xl/worksheets/sheet1.xml><?xml version="1.0" encoding="utf-8"?>
<worksheet xmlns="http://schemas.openxmlformats.org/spreadsheetml/2006/main" xmlns:r="http://schemas.openxmlformats.org/officeDocument/2006/relationships">
  <dimension ref="A1:H34"/>
  <sheetViews>
    <sheetView showGridLines="0" workbookViewId="0" topLeftCell="A1">
      <selection activeCell="C24" sqref="C24"/>
    </sheetView>
  </sheetViews>
  <sheetFormatPr defaultColWidth="9.00390625" defaultRowHeight="13.5" customHeight="1"/>
  <cols>
    <col min="1" max="1" width="1.37890625" style="750" customWidth="1"/>
    <col min="2" max="3" width="12.625" style="84" customWidth="1"/>
    <col min="4" max="4" width="17.25390625" style="84" customWidth="1"/>
    <col min="5" max="5" width="16.00390625" style="84" customWidth="1"/>
    <col min="6" max="6" width="13.125" style="84" customWidth="1"/>
    <col min="7" max="7" width="10.50390625" style="84" bestFit="1" customWidth="1"/>
    <col min="8" max="8" width="17.25390625" style="84" bestFit="1" customWidth="1"/>
    <col min="9" max="16384" width="9.00390625" style="84" customWidth="1"/>
  </cols>
  <sheetData>
    <row r="1" spans="1:8" s="748" customFormat="1" ht="27.75" customHeight="1">
      <c r="A1" s="751" t="s">
        <v>0</v>
      </c>
      <c r="B1" s="752"/>
      <c r="C1" s="752"/>
      <c r="D1" s="752"/>
      <c r="E1" s="752"/>
      <c r="F1" s="752"/>
      <c r="G1" s="752"/>
      <c r="H1" s="752"/>
    </row>
    <row r="2" spans="2:6" ht="12" customHeight="1">
      <c r="B2" s="753" t="s">
        <v>1</v>
      </c>
      <c r="F2" s="152"/>
    </row>
    <row r="3" spans="1:6" s="749" customFormat="1" ht="14.25" customHeight="1">
      <c r="A3" s="754"/>
      <c r="D3" s="755" t="s">
        <v>2</v>
      </c>
      <c r="F3" s="756"/>
    </row>
    <row r="4" spans="5:6" ht="7.5" customHeight="1">
      <c r="E4" s="537"/>
      <c r="F4" s="537"/>
    </row>
    <row r="5" spans="2:8" ht="12" customHeight="1">
      <c r="B5" s="757" t="s">
        <v>3</v>
      </c>
      <c r="C5" s="757" t="s">
        <v>4</v>
      </c>
      <c r="D5" s="757" t="s">
        <v>5</v>
      </c>
      <c r="E5" s="757" t="s">
        <v>6</v>
      </c>
      <c r="F5" s="757" t="s">
        <v>7</v>
      </c>
      <c r="G5" s="757" t="s">
        <v>8</v>
      </c>
      <c r="H5" s="757" t="s">
        <v>9</v>
      </c>
    </row>
    <row r="6" spans="5:8" ht="12" customHeight="1">
      <c r="E6" s="757" t="s">
        <v>10</v>
      </c>
      <c r="F6" s="537"/>
      <c r="H6" s="757" t="s">
        <v>11</v>
      </c>
    </row>
    <row r="7" spans="5:8" ht="12" customHeight="1">
      <c r="E7" s="757" t="s">
        <v>12</v>
      </c>
      <c r="F7" s="537"/>
      <c r="H7" s="757" t="s">
        <v>13</v>
      </c>
    </row>
    <row r="8" spans="4:8" ht="12" customHeight="1">
      <c r="D8" s="757" t="s">
        <v>14</v>
      </c>
      <c r="E8" s="757" t="s">
        <v>15</v>
      </c>
      <c r="F8" s="537"/>
      <c r="H8" s="757" t="s">
        <v>16</v>
      </c>
    </row>
    <row r="9" spans="4:8" ht="12" customHeight="1">
      <c r="D9" s="757" t="s">
        <v>17</v>
      </c>
      <c r="E9" s="757" t="s">
        <v>18</v>
      </c>
      <c r="F9" s="537"/>
      <c r="H9" s="757" t="s">
        <v>19</v>
      </c>
    </row>
    <row r="10" spans="4:8" ht="12" customHeight="1">
      <c r="D10" s="757" t="s">
        <v>20</v>
      </c>
      <c r="F10" s="537"/>
      <c r="H10" s="757" t="s">
        <v>21</v>
      </c>
    </row>
    <row r="11" spans="2:8" ht="12" customHeight="1">
      <c r="B11" s="537"/>
      <c r="D11" s="757" t="s">
        <v>22</v>
      </c>
      <c r="F11" s="537"/>
      <c r="H11" s="757" t="s">
        <v>23</v>
      </c>
    </row>
    <row r="12" spans="2:8" ht="12" customHeight="1">
      <c r="B12" s="537"/>
      <c r="D12" s="757" t="s">
        <v>24</v>
      </c>
      <c r="F12" s="537"/>
      <c r="H12" s="757" t="s">
        <v>25</v>
      </c>
    </row>
    <row r="13" spans="2:8" ht="12" customHeight="1">
      <c r="B13" s="537"/>
      <c r="D13" s="757" t="s">
        <v>26</v>
      </c>
      <c r="F13" s="537"/>
      <c r="H13" s="757" t="s">
        <v>27</v>
      </c>
    </row>
    <row r="14" spans="2:8" ht="12" customHeight="1">
      <c r="B14" s="537"/>
      <c r="D14" s="757" t="s">
        <v>28</v>
      </c>
      <c r="F14" s="537"/>
      <c r="H14" s="757" t="s">
        <v>29</v>
      </c>
    </row>
    <row r="15" spans="2:8" ht="12" customHeight="1">
      <c r="B15" s="537"/>
      <c r="D15" s="757" t="s">
        <v>30</v>
      </c>
      <c r="F15" s="537"/>
      <c r="H15" s="757" t="s">
        <v>31</v>
      </c>
    </row>
    <row r="16" spans="2:8" ht="12" customHeight="1">
      <c r="B16" s="537"/>
      <c r="D16" s="757" t="s">
        <v>32</v>
      </c>
      <c r="E16" s="757" t="s">
        <v>33</v>
      </c>
      <c r="F16" s="537"/>
      <c r="H16" s="757" t="s">
        <v>34</v>
      </c>
    </row>
    <row r="17" spans="2:8" ht="12" customHeight="1">
      <c r="B17" s="537"/>
      <c r="D17" s="757" t="s">
        <v>35</v>
      </c>
      <c r="E17" s="757" t="s">
        <v>36</v>
      </c>
      <c r="F17" s="537"/>
      <c r="H17" s="757" t="s">
        <v>37</v>
      </c>
    </row>
    <row r="18" spans="2:8" ht="12" customHeight="1">
      <c r="B18" s="537"/>
      <c r="D18" s="757" t="s">
        <v>38</v>
      </c>
      <c r="E18" s="757" t="s">
        <v>39</v>
      </c>
      <c r="F18" s="537"/>
      <c r="H18" s="757" t="s">
        <v>40</v>
      </c>
    </row>
    <row r="19" spans="2:6" ht="12" customHeight="1">
      <c r="B19" s="537"/>
      <c r="D19" s="757" t="s">
        <v>41</v>
      </c>
      <c r="E19" s="757" t="s">
        <v>42</v>
      </c>
      <c r="F19" s="537"/>
    </row>
    <row r="20" spans="2:6" ht="12" customHeight="1">
      <c r="B20" s="537"/>
      <c r="D20" s="757" t="s">
        <v>43</v>
      </c>
      <c r="E20" s="757" t="s">
        <v>44</v>
      </c>
      <c r="F20" s="537"/>
    </row>
    <row r="21" spans="2:6" ht="12" customHeight="1">
      <c r="B21" s="537"/>
      <c r="C21" s="757" t="s">
        <v>45</v>
      </c>
      <c r="D21" s="757" t="s">
        <v>15</v>
      </c>
      <c r="E21" s="757" t="s">
        <v>46</v>
      </c>
      <c r="F21" s="537"/>
    </row>
    <row r="22" spans="2:8" ht="12" customHeight="1">
      <c r="B22" s="537"/>
      <c r="D22" s="757" t="s">
        <v>18</v>
      </c>
      <c r="E22" s="757" t="s">
        <v>47</v>
      </c>
      <c r="F22" s="537"/>
      <c r="G22" s="757" t="s">
        <v>48</v>
      </c>
      <c r="H22" s="757" t="s">
        <v>49</v>
      </c>
    </row>
    <row r="23" spans="2:8" ht="12" customHeight="1">
      <c r="B23" s="537"/>
      <c r="D23" s="757" t="s">
        <v>50</v>
      </c>
      <c r="E23" s="757" t="s">
        <v>51</v>
      </c>
      <c r="F23" s="537"/>
      <c r="H23" s="757" t="s">
        <v>52</v>
      </c>
    </row>
    <row r="24" spans="2:8" ht="12" customHeight="1">
      <c r="B24" s="537"/>
      <c r="C24" s="757" t="s">
        <v>53</v>
      </c>
      <c r="D24" s="757" t="s">
        <v>54</v>
      </c>
      <c r="E24" s="757" t="s">
        <v>55</v>
      </c>
      <c r="F24" s="537"/>
      <c r="H24" s="757" t="s">
        <v>56</v>
      </c>
    </row>
    <row r="25" spans="2:8" ht="12" customHeight="1">
      <c r="B25" s="537"/>
      <c r="D25" s="757" t="s">
        <v>57</v>
      </c>
      <c r="E25" s="757" t="s">
        <v>58</v>
      </c>
      <c r="F25" s="537"/>
      <c r="H25" s="757" t="s">
        <v>59</v>
      </c>
    </row>
    <row r="26" spans="2:8" ht="12" customHeight="1">
      <c r="B26" s="537"/>
      <c r="D26" s="757" t="s">
        <v>60</v>
      </c>
      <c r="E26" s="757" t="s">
        <v>61</v>
      </c>
      <c r="F26" s="537"/>
      <c r="H26" s="757" t="s">
        <v>62</v>
      </c>
    </row>
    <row r="27" spans="2:8" ht="12" customHeight="1">
      <c r="B27" s="537"/>
      <c r="C27" s="757" t="s">
        <v>63</v>
      </c>
      <c r="D27" s="757" t="s">
        <v>64</v>
      </c>
      <c r="E27" s="537"/>
      <c r="F27" s="537"/>
      <c r="H27" s="757" t="s">
        <v>65</v>
      </c>
    </row>
    <row r="28" spans="2:6" ht="12" customHeight="1">
      <c r="B28" s="537"/>
      <c r="C28" s="757" t="s">
        <v>66</v>
      </c>
      <c r="D28" s="757" t="s">
        <v>67</v>
      </c>
      <c r="E28" s="537"/>
      <c r="F28" s="537"/>
    </row>
    <row r="29" spans="2:6" ht="12" customHeight="1">
      <c r="B29" s="537"/>
      <c r="C29" s="757" t="s">
        <v>68</v>
      </c>
      <c r="D29" s="757" t="s">
        <v>69</v>
      </c>
      <c r="E29" s="537"/>
      <c r="F29" s="537"/>
    </row>
    <row r="30" spans="2:6" ht="12" customHeight="1">
      <c r="B30" s="537"/>
      <c r="C30" s="757" t="s">
        <v>70</v>
      </c>
      <c r="D30" s="757" t="s">
        <v>71</v>
      </c>
      <c r="E30" s="537"/>
      <c r="F30" s="537"/>
    </row>
    <row r="31" spans="2:6" ht="12" customHeight="1">
      <c r="B31" s="537"/>
      <c r="C31" s="757" t="s">
        <v>72</v>
      </c>
      <c r="D31" s="757" t="s">
        <v>73</v>
      </c>
      <c r="E31" s="537"/>
      <c r="F31" s="537"/>
    </row>
    <row r="32" spans="2:6" ht="12" customHeight="1">
      <c r="B32" s="537"/>
      <c r="C32" s="757" t="s">
        <v>74</v>
      </c>
      <c r="D32" s="757" t="s">
        <v>75</v>
      </c>
      <c r="E32" s="537"/>
      <c r="F32" s="537"/>
    </row>
    <row r="33" spans="2:6" ht="12" customHeight="1">
      <c r="B33" s="537"/>
      <c r="D33" s="757" t="s">
        <v>76</v>
      </c>
      <c r="E33" s="537"/>
      <c r="F33" s="537"/>
    </row>
    <row r="34" spans="2:6" ht="12" customHeight="1">
      <c r="B34" s="537"/>
      <c r="D34" s="757" t="s">
        <v>77</v>
      </c>
      <c r="E34" s="537"/>
      <c r="F34" s="537"/>
    </row>
    <row r="35" ht="12" customHeight="1"/>
  </sheetData>
  <sheetProtection password="D0B2" sheet="1" objects="1" scenarios="1"/>
  <hyperlinks>
    <hyperlink ref="D3" location="结果汇总!A1" display="汇总表"/>
    <hyperlink ref="B5" location="'分类汇总(1)'!A1" display="分类汇总表一"/>
    <hyperlink ref="F5" location="'分类汇总(2)'!A1" display="分类汇总表二"/>
    <hyperlink ref="C5" location="表3流资汇总!A1" display="流动资产"/>
    <hyperlink ref="B2" location="评估申报表填表摘要!A1" display="评估申报表填表摘要"/>
    <hyperlink ref="D5" location="'表3-1货币资金'!A1" display="货币资金"/>
    <hyperlink ref="D8" location="'表3-2短投汇总'!A1" display="短期投资"/>
    <hyperlink ref="D16" location="'表3-10存货汇总'!A1" display="存货"/>
    <hyperlink ref="C21" location="表4长投汇总!A1" display="长期投资"/>
    <hyperlink ref="C24" location="表5固资汇总!A1" display="固定资产"/>
    <hyperlink ref="G5" location="表9流负汇总!A1" display="流动负债"/>
    <hyperlink ref="G22" location="表10长负汇总!A1" display="长期负债"/>
    <hyperlink ref="E5" location="'3-1-1现金'!A1" display="现金"/>
    <hyperlink ref="E6" location="'3-1-2银行存款'!A1" display="银行存款"/>
    <hyperlink ref="E7" location="'3-1-3其他货币'!A1" display="其他货币资金"/>
    <hyperlink ref="E8" location="'3-2-1短投股票'!A1" display="股票投资"/>
    <hyperlink ref="E9" location="'3-2-2短投债券'!A1" display="债券投资"/>
    <hyperlink ref="D9" location="'3-3应收票据'!A1" display="应收票据"/>
    <hyperlink ref="D10" location="'3-4应收帐款'!A1" display="应收帐款"/>
    <hyperlink ref="D11" location="'3-5应收股利'!A1" display="应收股利"/>
    <hyperlink ref="D12" location="'3-6应收利息'!A1" display="应收股息"/>
    <hyperlink ref="D13" location="'3-7预付帐款'!A1" display="预付帐款"/>
    <hyperlink ref="D14" location="'3-8应收补贴款'!A1" display="应收补贴款"/>
    <hyperlink ref="D15" location="'3-9其他应收款'!A1" display="其他应收款"/>
    <hyperlink ref="E16" location="'3-10-1原材料'!A1" display="原材料"/>
    <hyperlink ref="E17" location="'3-10-2材料采购'!A1" display="材料采购（在途物资）"/>
    <hyperlink ref="E18" location="'3-10-3在库低值'!A1" display="在库低值易耗品"/>
    <hyperlink ref="E19" location="'3-10-4包装物'!A1" display="包装物（库存物资）"/>
    <hyperlink ref="E20" location="'3-10-5委托加工'!A1" display="委托加工材料"/>
    <hyperlink ref="E21" location="'3-10-6产成品'!A1" display="产成品（库存商品）"/>
    <hyperlink ref="E22" location="'3-10-7在产品'!A1" display="在产品（自制半成品）"/>
    <hyperlink ref="E23" location="'3-10-8发出商品'!A1" display="分期收款发出商品"/>
    <hyperlink ref="E24" location="'3-10-9在用低值'!A1" display="在用低值易耗品"/>
    <hyperlink ref="E25" location="'3-10-10委托代销'!A1" display="委托代销商品"/>
    <hyperlink ref="E26" location="'3-10-11受托代销'!A1" display="受托代销商品"/>
    <hyperlink ref="D17" location="'3-11待摊费用'!A1" display="待摊费用"/>
    <hyperlink ref="D18" location="'3-12流资损失'!A1" display="待处理流动资产净损失"/>
    <hyperlink ref="D19" location="'3-13一年长期债券'!A1" display="一年内到期的长期投资"/>
    <hyperlink ref="D20" location="'3-14其他流动资产'!A1" display="其它流动资产"/>
    <hyperlink ref="D21" location="'4-1长投股票'!A1" display="股票投资"/>
    <hyperlink ref="D22" location="'4-2长投债券'!A1" display="债券投资"/>
    <hyperlink ref="D23" location="'4-3其他长投'!A1" display="其他投资"/>
    <hyperlink ref="D24" location="'5-1-1房屋建筑物'!A1" display="房屋建筑物"/>
    <hyperlink ref="D25" location="'5-1-2构筑物'!A1" display="构筑物及其他辅助设施"/>
    <hyperlink ref="D26" location="'5-1-3管道沟槽'!A1" display="管道及沟槽"/>
    <hyperlink ref="D27" location="'5-2-1机器设备'!A1" display="机器设备"/>
    <hyperlink ref="D28" location="'5-2-2车辆'!A1" display="车辆"/>
    <hyperlink ref="D29" location="'5-2-3电子设备'!A1" display="电子设备"/>
    <hyperlink ref="D30" location="'5-3工程物资'!A1" display="工程物资"/>
    <hyperlink ref="D31" location="'5-4-1在建土建'!A1" display="土建工程"/>
    <hyperlink ref="D32" location="'5-4-2在建设备'!A1" display="设备安装工程"/>
    <hyperlink ref="D33" location="'5-5固定资产清理'!A1" display="固定资产清理"/>
    <hyperlink ref="D34" location="'5-6固定损失'!A1" display="待处理固定资产净损失"/>
    <hyperlink ref="C27" location="'6-1土地使用权'!A1" display="土地使用权"/>
    <hyperlink ref="C28" location="'6-2其他无资'!A1" display="其他无形资产"/>
    <hyperlink ref="C29" location="'7-1开办费'!A1" display="开办费"/>
    <hyperlink ref="C30" location="'7-2长期待摊'!A1" display="长期待摊费用"/>
    <hyperlink ref="C31" location="'8-1其他长资'!A1" display="其他长期资产"/>
    <hyperlink ref="C32" location="'8-2递延税款借项'!A1" display="递延税款借项"/>
    <hyperlink ref="H5" location="'9-1短期借款'!A1" display="短期借款"/>
    <hyperlink ref="H6" location="'9-2应付票据'!A1" display="应付票据"/>
    <hyperlink ref="H7" location="'9-3应付帐款'!A1" display="应付帐款"/>
    <hyperlink ref="H8" location="'9-4预收帐款'!A1" display="预收帐款"/>
    <hyperlink ref="H9" location="'9-5代销商品款'!A1" display="代销商品款"/>
    <hyperlink ref="H10" location="'9-6其他应付款'!A1" display="其它应付款"/>
    <hyperlink ref="H11" location="'9-7应付工资'!A1" display="应付工资"/>
    <hyperlink ref="H12" location="'9-8应付福利费'!A1" display="应付福利费"/>
    <hyperlink ref="H13" location="'9-9应交税金'!A1" display="应交税金"/>
    <hyperlink ref="H14" location="'9-10应付利润'!A1" display="应付利润"/>
    <hyperlink ref="H15" location="'9-11其他应交款'!A1" display="其它未交款"/>
    <hyperlink ref="H16" location="'9-12预提费用'!A1" display="预提费用"/>
    <hyperlink ref="H17" location="'9-13一年长负'!A1" display="一年内到期的长期负债"/>
    <hyperlink ref="H18" location="'9-14其他流负'!A1" display="其它流动负债"/>
    <hyperlink ref="H22" location="'10-1长期借款'!A1" display="长期借款"/>
    <hyperlink ref="H23" location="'10-2应付债券'!A1" display="应付债券"/>
    <hyperlink ref="H24" location="'10-3长期应付款'!A1" display="长期应付款"/>
    <hyperlink ref="H25" location="'10-4住房周转金'!A1" display="住房周转金"/>
    <hyperlink ref="H26" location="'10-5其他长负'!A1" display="其它长期负债"/>
    <hyperlink ref="H27" location="'10-6递延税款贷项'!A1" display="递延税款贷项"/>
  </hyperlinks>
  <printOptions horizontalCentered="1"/>
  <pageMargins left="0.7480314960629921" right="0.7480314960629921" top="0.5905511811023623" bottom="0.5905511811023623" header="0.5118110236220472" footer="0.5118110236220472"/>
  <pageSetup horizontalDpi="600" verticalDpi="600" orientation="landscape" paperSize="9" scale="115"/>
  <drawing r:id="rId1"/>
</worksheet>
</file>

<file path=xl/worksheets/sheet10.xml><?xml version="1.0" encoding="utf-8"?>
<worksheet xmlns="http://schemas.openxmlformats.org/spreadsheetml/2006/main" xmlns:r="http://schemas.openxmlformats.org/officeDocument/2006/relationships">
  <dimension ref="A1:L47"/>
  <sheetViews>
    <sheetView zoomScale="75" zoomScaleNormal="75" workbookViewId="0" topLeftCell="A1">
      <pane xSplit="2" ySplit="6" topLeftCell="C7" activePane="bottomRight" state="frozen"/>
      <selection pane="bottomRight" activeCell="B8" sqref="B8"/>
    </sheetView>
  </sheetViews>
  <sheetFormatPr defaultColWidth="9.00390625" defaultRowHeight="14.25"/>
  <cols>
    <col min="1" max="1" width="8.00390625" style="556" customWidth="1"/>
    <col min="2" max="2" width="36.00390625" style="556" customWidth="1"/>
    <col min="3" max="10" width="17.25390625" style="556" customWidth="1"/>
    <col min="11" max="11" width="8.00390625" style="556" customWidth="1"/>
    <col min="12" max="12" width="7.50390625" style="556" customWidth="1"/>
    <col min="13" max="13" width="24.125" style="556" customWidth="1"/>
    <col min="14" max="16384" width="9.00390625" style="556" customWidth="1"/>
  </cols>
  <sheetData>
    <row r="1" spans="1:12" s="554" customFormat="1" ht="42" customHeight="1">
      <c r="A1" s="557" t="s">
        <v>287</v>
      </c>
      <c r="B1" s="557"/>
      <c r="C1" s="557"/>
      <c r="D1" s="557"/>
      <c r="E1" s="557"/>
      <c r="F1" s="557"/>
      <c r="G1" s="557"/>
      <c r="H1" s="557"/>
      <c r="I1" s="557"/>
      <c r="J1" s="557"/>
      <c r="K1" s="557"/>
      <c r="L1" s="557"/>
    </row>
    <row r="2" spans="1:12" s="555" customFormat="1" ht="19.5" customHeight="1">
      <c r="A2" s="617" t="str">
        <f>IF('表3流资汇总'!$A$2="","",'表3流资汇总'!$A$2)</f>
        <v>返回</v>
      </c>
      <c r="B2" s="560" t="str">
        <f>IF('评估申报表填表摘要'!$A$2="","",'评估申报表填表摘要'!$A$2)</f>
        <v>返回索引页</v>
      </c>
      <c r="C2" s="564"/>
      <c r="D2" s="564"/>
      <c r="F2" s="564"/>
      <c r="L2" s="562" t="s">
        <v>288</v>
      </c>
    </row>
    <row r="3" spans="1:12" s="555" customFormat="1" ht="19.5" customHeight="1">
      <c r="A3" s="555" t="s">
        <v>289</v>
      </c>
      <c r="D3" s="565"/>
      <c r="E3" s="584" t="str">
        <f>'结果汇总'!$A$3</f>
        <v>  评估基准日：2020年3月12日</v>
      </c>
      <c r="F3" s="618"/>
      <c r="L3" s="562" t="s">
        <v>241</v>
      </c>
    </row>
    <row r="4" spans="1:12" s="555" customFormat="1" ht="19.5" customHeight="1">
      <c r="A4" s="585" t="str">
        <f>'结果汇总'!$A$4</f>
        <v>被评估单位（或者产权持有单位）：左世合、周海翔、云南渝庆建筑劳务有限公司</v>
      </c>
      <c r="L4" s="562" t="s">
        <v>138</v>
      </c>
    </row>
    <row r="5" spans="1:12" s="555" customFormat="1" ht="22.5" customHeight="1">
      <c r="A5" s="586" t="s">
        <v>211</v>
      </c>
      <c r="B5" s="587" t="s">
        <v>140</v>
      </c>
      <c r="C5" s="619" t="s">
        <v>113</v>
      </c>
      <c r="D5" s="619"/>
      <c r="E5" s="619" t="s">
        <v>114</v>
      </c>
      <c r="F5" s="619"/>
      <c r="G5" s="619" t="s">
        <v>115</v>
      </c>
      <c r="H5" s="619"/>
      <c r="I5" s="619" t="s">
        <v>142</v>
      </c>
      <c r="J5" s="619"/>
      <c r="K5" s="587" t="s">
        <v>117</v>
      </c>
      <c r="L5" s="588"/>
    </row>
    <row r="6" spans="1:12" s="555" customFormat="1" ht="22.5" customHeight="1">
      <c r="A6" s="620"/>
      <c r="B6" s="570"/>
      <c r="C6" s="621" t="s">
        <v>290</v>
      </c>
      <c r="D6" s="621" t="s">
        <v>291</v>
      </c>
      <c r="E6" s="621" t="s">
        <v>290</v>
      </c>
      <c r="F6" s="621" t="s">
        <v>291</v>
      </c>
      <c r="G6" s="621" t="s">
        <v>290</v>
      </c>
      <c r="H6" s="621" t="s">
        <v>291</v>
      </c>
      <c r="I6" s="621" t="s">
        <v>290</v>
      </c>
      <c r="J6" s="621" t="s">
        <v>291</v>
      </c>
      <c r="K6" s="621" t="s">
        <v>290</v>
      </c>
      <c r="L6" s="634" t="s">
        <v>291</v>
      </c>
    </row>
    <row r="7" spans="1:12" s="555" customFormat="1" ht="22.5" customHeight="1">
      <c r="A7" s="622" t="s">
        <v>292</v>
      </c>
      <c r="B7" s="589" t="s">
        <v>293</v>
      </c>
      <c r="C7" s="623">
        <f aca="true" t="shared" si="0" ref="C7:H7">SUM(C8:C10)</f>
        <v>0</v>
      </c>
      <c r="D7" s="623">
        <f t="shared" si="0"/>
        <v>0</v>
      </c>
      <c r="E7" s="623">
        <f t="shared" si="0"/>
        <v>0</v>
      </c>
      <c r="F7" s="623">
        <f t="shared" si="0"/>
        <v>0</v>
      </c>
      <c r="G7" s="623">
        <f t="shared" si="0"/>
        <v>534400</v>
      </c>
      <c r="H7" s="623">
        <f t="shared" si="0"/>
        <v>534400</v>
      </c>
      <c r="I7" s="623">
        <f>G7-E7</f>
        <v>534400</v>
      </c>
      <c r="J7" s="623">
        <f>H7-F7</f>
        <v>534400</v>
      </c>
      <c r="K7" s="635">
        <f>IF(OR(E7=0,E7=""),"",ROUND((G7-E7)/E7*100,2))</f>
      </c>
      <c r="L7" s="636">
        <f>IF(OR(F7=0,F7=""),"",ROUND((H7-F7)/F7*100,2))</f>
      </c>
    </row>
    <row r="8" spans="1:12" s="555" customFormat="1" ht="22.5" customHeight="1">
      <c r="A8" s="624" t="s">
        <v>294</v>
      </c>
      <c r="B8" s="589" t="s">
        <v>295</v>
      </c>
      <c r="C8" s="625">
        <f>'4-6-1-1房屋建筑物'!H16</f>
        <v>0</v>
      </c>
      <c r="D8" s="625">
        <f>'4-6-1-1房屋建筑物'!I16</f>
        <v>0</v>
      </c>
      <c r="E8" s="625">
        <f>'4-6-1-1房屋建筑物'!L16</f>
        <v>0</v>
      </c>
      <c r="F8" s="625">
        <f>'4-6-1-1房屋建筑物'!M16</f>
        <v>0</v>
      </c>
      <c r="G8" s="625">
        <f>'4-6-1-1房屋建筑物'!N16</f>
        <v>534400</v>
      </c>
      <c r="H8" s="625">
        <f>'4-6-1-1房屋建筑物'!P16</f>
        <v>534400</v>
      </c>
      <c r="I8" s="623">
        <f aca="true" t="shared" si="1" ref="I8:I15">G8-E8</f>
        <v>534400</v>
      </c>
      <c r="J8" s="623">
        <f aca="true" t="shared" si="2" ref="J8:J15">H8-F8</f>
        <v>534400</v>
      </c>
      <c r="K8" s="635">
        <f aca="true" t="shared" si="3" ref="K8:L33">IF(OR(E8=0,E8=""),"",ROUND((G8-E8)/E8*100,2))</f>
      </c>
      <c r="L8" s="636">
        <f t="shared" si="3"/>
      </c>
    </row>
    <row r="9" spans="1:12" s="555" customFormat="1" ht="22.5" customHeight="1">
      <c r="A9" s="624" t="s">
        <v>296</v>
      </c>
      <c r="B9" s="589" t="s">
        <v>297</v>
      </c>
      <c r="C9" s="625">
        <f>'4-6-1-2构筑物'!J58</f>
        <v>0</v>
      </c>
      <c r="D9" s="625">
        <f>'4-6-1-2构筑物'!K58</f>
        <v>0</v>
      </c>
      <c r="E9" s="625">
        <f>'4-6-1-2构筑物'!N58</f>
        <v>0</v>
      </c>
      <c r="F9" s="625">
        <f>'4-6-1-2构筑物'!O58</f>
        <v>0</v>
      </c>
      <c r="G9" s="625">
        <f>'4-6-1-2构筑物'!P58</f>
        <v>0</v>
      </c>
      <c r="H9" s="625">
        <f>'4-6-1-2构筑物'!R58</f>
        <v>0</v>
      </c>
      <c r="I9" s="623">
        <f t="shared" si="1"/>
        <v>0</v>
      </c>
      <c r="J9" s="623">
        <f t="shared" si="2"/>
        <v>0</v>
      </c>
      <c r="K9" s="635">
        <f t="shared" si="3"/>
      </c>
      <c r="L9" s="636">
        <f t="shared" si="3"/>
      </c>
    </row>
    <row r="10" spans="1:12" s="555" customFormat="1" ht="22.5" customHeight="1">
      <c r="A10" s="624" t="s">
        <v>298</v>
      </c>
      <c r="B10" s="589" t="s">
        <v>299</v>
      </c>
      <c r="C10" s="625">
        <f>'4-6-1-3管道沟槽'!I35</f>
        <v>0</v>
      </c>
      <c r="D10" s="625">
        <f>'4-6-1-3管道沟槽'!J35</f>
        <v>0</v>
      </c>
      <c r="E10" s="625">
        <f>'4-6-1-3管道沟槽'!K35</f>
        <v>0</v>
      </c>
      <c r="F10" s="625">
        <f>'4-6-1-3管道沟槽'!L35</f>
        <v>0</v>
      </c>
      <c r="G10" s="625">
        <f>'4-6-1-3管道沟槽'!M35</f>
        <v>0</v>
      </c>
      <c r="H10" s="625">
        <f>'4-6-1-3管道沟槽'!O35</f>
        <v>0</v>
      </c>
      <c r="I10" s="623">
        <f t="shared" si="1"/>
        <v>0</v>
      </c>
      <c r="J10" s="623">
        <f t="shared" si="2"/>
        <v>0</v>
      </c>
      <c r="K10" s="635">
        <f t="shared" si="3"/>
      </c>
      <c r="L10" s="636">
        <f t="shared" si="3"/>
      </c>
    </row>
    <row r="11" spans="1:12" s="555" customFormat="1" ht="22.5" customHeight="1">
      <c r="A11" s="622"/>
      <c r="B11" s="589"/>
      <c r="C11" s="626"/>
      <c r="D11" s="626"/>
      <c r="E11" s="626"/>
      <c r="F11" s="626"/>
      <c r="G11" s="626"/>
      <c r="H11" s="626"/>
      <c r="I11" s="623"/>
      <c r="J11" s="623"/>
      <c r="K11" s="635">
        <f t="shared" si="3"/>
      </c>
      <c r="L11" s="636">
        <f t="shared" si="3"/>
      </c>
    </row>
    <row r="12" spans="1:12" s="555" customFormat="1" ht="22.5" customHeight="1">
      <c r="A12" s="622" t="s">
        <v>300</v>
      </c>
      <c r="B12" s="589" t="s">
        <v>301</v>
      </c>
      <c r="C12" s="625">
        <f aca="true" t="shared" si="4" ref="C12:H12">SUM(C13:C15)</f>
        <v>0</v>
      </c>
      <c r="D12" s="625">
        <f t="shared" si="4"/>
        <v>0</v>
      </c>
      <c r="E12" s="625">
        <f t="shared" si="4"/>
        <v>0</v>
      </c>
      <c r="F12" s="625">
        <f t="shared" si="4"/>
        <v>0</v>
      </c>
      <c r="G12" s="625">
        <f t="shared" si="4"/>
        <v>0</v>
      </c>
      <c r="H12" s="625">
        <f t="shared" si="4"/>
        <v>0</v>
      </c>
      <c r="I12" s="623">
        <f t="shared" si="1"/>
        <v>0</v>
      </c>
      <c r="J12" s="623">
        <f t="shared" si="2"/>
        <v>0</v>
      </c>
      <c r="K12" s="635">
        <f t="shared" si="3"/>
      </c>
      <c r="L12" s="636">
        <f t="shared" si="3"/>
      </c>
    </row>
    <row r="13" spans="1:12" s="555" customFormat="1" ht="22.5" customHeight="1">
      <c r="A13" s="624" t="s">
        <v>302</v>
      </c>
      <c r="B13" s="589" t="s">
        <v>303</v>
      </c>
      <c r="C13" s="623">
        <f>'4-6-2-1机器设备'!K17</f>
        <v>0</v>
      </c>
      <c r="D13" s="623">
        <f>'4-6-2-1机器设备'!L17</f>
        <v>0</v>
      </c>
      <c r="E13" s="623">
        <f>'4-6-2-1机器设备'!M17</f>
        <v>0</v>
      </c>
      <c r="F13" s="623">
        <f>'4-6-2-1机器设备'!N17</f>
        <v>0</v>
      </c>
      <c r="G13" s="623">
        <f>'4-6-2-1机器设备'!O17</f>
        <v>0</v>
      </c>
      <c r="H13" s="623">
        <f>'4-6-2-1机器设备'!Q17</f>
        <v>0</v>
      </c>
      <c r="I13" s="623">
        <f t="shared" si="1"/>
        <v>0</v>
      </c>
      <c r="J13" s="623">
        <f t="shared" si="2"/>
        <v>0</v>
      </c>
      <c r="K13" s="635">
        <f t="shared" si="3"/>
      </c>
      <c r="L13" s="636">
        <f t="shared" si="3"/>
      </c>
    </row>
    <row r="14" spans="1:12" s="555" customFormat="1" ht="22.5" customHeight="1">
      <c r="A14" s="624" t="s">
        <v>304</v>
      </c>
      <c r="B14" s="589" t="s">
        <v>305</v>
      </c>
      <c r="C14" s="623">
        <f>'4-6-2-2车辆'!I14</f>
        <v>0</v>
      </c>
      <c r="D14" s="623">
        <f>'4-6-2-2车辆'!J14</f>
        <v>0</v>
      </c>
      <c r="E14" s="623">
        <f>'4-6-2-2车辆'!O14</f>
        <v>0</v>
      </c>
      <c r="F14" s="623">
        <f>'4-6-2-2车辆'!P14</f>
        <v>0</v>
      </c>
      <c r="G14" s="623">
        <f>'4-6-2-2车辆'!Q14</f>
        <v>0</v>
      </c>
      <c r="H14" s="623">
        <f>'4-6-2-2车辆'!S14</f>
        <v>0</v>
      </c>
      <c r="I14" s="623">
        <f t="shared" si="1"/>
        <v>0</v>
      </c>
      <c r="J14" s="623">
        <f t="shared" si="2"/>
        <v>0</v>
      </c>
      <c r="K14" s="635">
        <f t="shared" si="3"/>
      </c>
      <c r="L14" s="636">
        <f t="shared" si="3"/>
      </c>
    </row>
    <row r="15" spans="1:12" s="555" customFormat="1" ht="22.5" customHeight="1">
      <c r="A15" s="624" t="s">
        <v>306</v>
      </c>
      <c r="B15" s="589" t="s">
        <v>307</v>
      </c>
      <c r="C15" s="623">
        <f>'4-6-2-3电子设备'!K47</f>
        <v>0</v>
      </c>
      <c r="D15" s="623">
        <f>'4-6-2-3电子设备'!L47</f>
        <v>0</v>
      </c>
      <c r="E15" s="623">
        <f>'4-6-2-3电子设备'!Q47</f>
        <v>0</v>
      </c>
      <c r="F15" s="623">
        <f>'4-6-2-3电子设备'!R47</f>
        <v>0</v>
      </c>
      <c r="G15" s="623">
        <f>'4-6-2-3电子设备'!S47</f>
        <v>0</v>
      </c>
      <c r="H15" s="623">
        <f>'4-6-2-3电子设备'!U47</f>
        <v>0</v>
      </c>
      <c r="I15" s="623">
        <f t="shared" si="1"/>
        <v>0</v>
      </c>
      <c r="J15" s="623">
        <f t="shared" si="2"/>
        <v>0</v>
      </c>
      <c r="K15" s="635">
        <f t="shared" si="3"/>
      </c>
      <c r="L15" s="636">
        <f t="shared" si="3"/>
      </c>
    </row>
    <row r="16" spans="1:12" s="555" customFormat="1" ht="22.5" customHeight="1">
      <c r="A16" s="622"/>
      <c r="B16" s="589"/>
      <c r="C16" s="623"/>
      <c r="D16" s="623"/>
      <c r="E16" s="623"/>
      <c r="F16" s="623"/>
      <c r="G16" s="623"/>
      <c r="H16" s="623"/>
      <c r="I16" s="623"/>
      <c r="J16" s="623"/>
      <c r="K16" s="635"/>
      <c r="L16" s="636"/>
    </row>
    <row r="17" spans="1:12" s="555" customFormat="1" ht="22.5" customHeight="1">
      <c r="A17" s="622" t="s">
        <v>308</v>
      </c>
      <c r="B17" s="589" t="s">
        <v>309</v>
      </c>
      <c r="C17" s="623"/>
      <c r="D17" s="623"/>
      <c r="E17" s="623"/>
      <c r="F17" s="623"/>
      <c r="G17" s="623"/>
      <c r="H17" s="623"/>
      <c r="I17" s="623"/>
      <c r="J17" s="623"/>
      <c r="K17" s="635"/>
      <c r="L17" s="636"/>
    </row>
    <row r="18" spans="1:12" s="555" customFormat="1" ht="22.5" customHeight="1">
      <c r="A18" s="622"/>
      <c r="B18" s="589"/>
      <c r="C18" s="626"/>
      <c r="D18" s="626"/>
      <c r="E18" s="626"/>
      <c r="F18" s="626"/>
      <c r="G18" s="626"/>
      <c r="H18" s="626"/>
      <c r="I18" s="623"/>
      <c r="J18" s="623"/>
      <c r="K18" s="635">
        <f t="shared" si="3"/>
      </c>
      <c r="L18" s="636">
        <f t="shared" si="3"/>
      </c>
    </row>
    <row r="19" spans="1:12" s="555" customFormat="1" ht="22.5" customHeight="1">
      <c r="A19" s="622" t="s">
        <v>310</v>
      </c>
      <c r="B19" s="589" t="s">
        <v>311</v>
      </c>
      <c r="C19" s="626"/>
      <c r="D19" s="623">
        <f>D20+D21</f>
        <v>0</v>
      </c>
      <c r="E19" s="623"/>
      <c r="F19" s="623">
        <f>F20+F21</f>
        <v>0</v>
      </c>
      <c r="G19" s="623"/>
      <c r="H19" s="623">
        <f>H20+H21</f>
        <v>0</v>
      </c>
      <c r="I19" s="623"/>
      <c r="J19" s="623">
        <f>H19-F19</f>
        <v>0</v>
      </c>
      <c r="K19" s="635">
        <f t="shared" si="3"/>
      </c>
      <c r="L19" s="636">
        <f t="shared" si="3"/>
      </c>
    </row>
    <row r="20" spans="1:12" s="555" customFormat="1" ht="22.5" customHeight="1">
      <c r="A20" s="624" t="s">
        <v>312</v>
      </c>
      <c r="B20" s="589" t="s">
        <v>313</v>
      </c>
      <c r="C20" s="626"/>
      <c r="D20" s="623">
        <f>'4-6-4-1工程物资-存货'!G30</f>
        <v>0</v>
      </c>
      <c r="E20" s="623"/>
      <c r="F20" s="623">
        <f>'4-6-4-1工程物资-存货'!Q30</f>
        <v>0</v>
      </c>
      <c r="G20" s="623"/>
      <c r="H20" s="623">
        <f>'4-6-4-1工程物资-存货'!T30</f>
        <v>0</v>
      </c>
      <c r="I20" s="623"/>
      <c r="J20" s="623">
        <f>H20-F20</f>
        <v>0</v>
      </c>
      <c r="K20" s="635">
        <f aca="true" t="shared" si="5" ref="K20:L22">IF(OR(E20=0,E20=""),"",ROUND((G20-E20)/E20*100,2))</f>
      </c>
      <c r="L20" s="636">
        <f t="shared" si="5"/>
      </c>
    </row>
    <row r="21" spans="1:12" s="555" customFormat="1" ht="22.5" customHeight="1">
      <c r="A21" s="624" t="s">
        <v>314</v>
      </c>
      <c r="B21" s="589" t="s">
        <v>315</v>
      </c>
      <c r="C21" s="626"/>
      <c r="D21" s="623">
        <f>'4-6-4-2工程物资-预付'!G28</f>
        <v>0</v>
      </c>
      <c r="E21" s="626"/>
      <c r="F21" s="623">
        <f>'4-6-4-2工程物资-预付'!Q28</f>
        <v>0</v>
      </c>
      <c r="G21" s="626"/>
      <c r="H21" s="623">
        <f>'4-6-4-2工程物资-预付'!R28</f>
        <v>0</v>
      </c>
      <c r="I21" s="623"/>
      <c r="J21" s="623">
        <f>H21-F21</f>
        <v>0</v>
      </c>
      <c r="K21" s="635">
        <f t="shared" si="5"/>
      </c>
      <c r="L21" s="636">
        <f t="shared" si="5"/>
      </c>
    </row>
    <row r="22" spans="1:12" s="555" customFormat="1" ht="22.5" customHeight="1">
      <c r="A22" s="622"/>
      <c r="B22" s="589"/>
      <c r="C22" s="626"/>
      <c r="D22" s="626"/>
      <c r="E22" s="626"/>
      <c r="F22" s="626"/>
      <c r="G22" s="626"/>
      <c r="H22" s="626"/>
      <c r="I22" s="623"/>
      <c r="J22" s="623"/>
      <c r="K22" s="635">
        <f t="shared" si="5"/>
      </c>
      <c r="L22" s="636">
        <f t="shared" si="5"/>
      </c>
    </row>
    <row r="23" spans="1:12" s="555" customFormat="1" ht="22.5" customHeight="1">
      <c r="A23" s="622" t="s">
        <v>316</v>
      </c>
      <c r="B23" s="589" t="s">
        <v>317</v>
      </c>
      <c r="C23" s="627"/>
      <c r="D23" s="625">
        <f>SUM(D24:D27)</f>
        <v>0</v>
      </c>
      <c r="E23" s="625"/>
      <c r="F23" s="625">
        <f>SUM(F24:F27)</f>
        <v>0</v>
      </c>
      <c r="G23" s="625"/>
      <c r="H23" s="625">
        <f>SUM(H24:H27)</f>
        <v>0</v>
      </c>
      <c r="I23" s="623">
        <f aca="true" t="shared" si="6" ref="I23:J25">G23-E23</f>
        <v>0</v>
      </c>
      <c r="J23" s="623">
        <f t="shared" si="6"/>
        <v>0</v>
      </c>
      <c r="K23" s="635">
        <f t="shared" si="3"/>
      </c>
      <c r="L23" s="636">
        <f t="shared" si="3"/>
      </c>
    </row>
    <row r="24" spans="1:12" s="555" customFormat="1" ht="22.5" customHeight="1">
      <c r="A24" s="624" t="s">
        <v>318</v>
      </c>
      <c r="B24" s="589" t="s">
        <v>319</v>
      </c>
      <c r="C24" s="628"/>
      <c r="D24" s="625">
        <f>'4-6-5-1在建土建'!G24</f>
        <v>0</v>
      </c>
      <c r="E24" s="626"/>
      <c r="F24" s="625">
        <f>'4-6-5-1在建土建'!H24</f>
        <v>0</v>
      </c>
      <c r="G24" s="626"/>
      <c r="H24" s="625">
        <f>'4-6-5-1在建土建'!I24</f>
        <v>0</v>
      </c>
      <c r="I24" s="623">
        <f t="shared" si="6"/>
        <v>0</v>
      </c>
      <c r="J24" s="623">
        <f t="shared" si="6"/>
        <v>0</v>
      </c>
      <c r="K24" s="635">
        <f t="shared" si="3"/>
      </c>
      <c r="L24" s="636">
        <f t="shared" si="3"/>
      </c>
    </row>
    <row r="25" spans="1:12" s="555" customFormat="1" ht="22.5" customHeight="1">
      <c r="A25" s="624" t="s">
        <v>320</v>
      </c>
      <c r="B25" s="589" t="s">
        <v>321</v>
      </c>
      <c r="C25" s="626"/>
      <c r="D25" s="623">
        <f>'4-6-5-2在建设备'!I35</f>
        <v>0</v>
      </c>
      <c r="E25" s="626"/>
      <c r="F25" s="623">
        <f>'4-6-5-2在建设备'!J35</f>
        <v>0</v>
      </c>
      <c r="G25" s="626"/>
      <c r="H25" s="623">
        <f>'4-6-5-2在建设备'!N35</f>
        <v>0</v>
      </c>
      <c r="I25" s="623">
        <f t="shared" si="6"/>
        <v>0</v>
      </c>
      <c r="J25" s="623">
        <f t="shared" si="6"/>
        <v>0</v>
      </c>
      <c r="K25" s="635">
        <f t="shared" si="3"/>
      </c>
      <c r="L25" s="636">
        <f t="shared" si="3"/>
      </c>
    </row>
    <row r="26" spans="1:12" s="555" customFormat="1" ht="22.5" customHeight="1">
      <c r="A26" s="624" t="s">
        <v>322</v>
      </c>
      <c r="B26" s="589" t="s">
        <v>323</v>
      </c>
      <c r="C26" s="626"/>
      <c r="D26" s="623">
        <f>'4-6-5-3在建-预付款'!F28</f>
        <v>0</v>
      </c>
      <c r="E26" s="626"/>
      <c r="F26" s="623">
        <f>'4-6-5-3在建-预付款'!J28</f>
        <v>0</v>
      </c>
      <c r="G26" s="626"/>
      <c r="H26" s="623">
        <f>'4-6-5-3在建-预付款'!K28</f>
        <v>0</v>
      </c>
      <c r="I26" s="623">
        <f>G26-E26</f>
        <v>0</v>
      </c>
      <c r="J26" s="623">
        <f>H26-F26</f>
        <v>0</v>
      </c>
      <c r="K26" s="635"/>
      <c r="L26" s="636">
        <f t="shared" si="3"/>
      </c>
    </row>
    <row r="27" spans="1:12" s="555" customFormat="1" ht="22.5" customHeight="1">
      <c r="A27" s="624" t="s">
        <v>324</v>
      </c>
      <c r="B27" s="589" t="s">
        <v>325</v>
      </c>
      <c r="C27" s="626"/>
      <c r="D27" s="623">
        <f>'4-6-5-4在建-其他费用'!F28</f>
        <v>0</v>
      </c>
      <c r="E27" s="626"/>
      <c r="F27" s="623">
        <f>'4-6-5-4在建-其他费用'!G28</f>
        <v>0</v>
      </c>
      <c r="G27" s="626"/>
      <c r="H27" s="623">
        <f>'4-6-5-4在建-其他费用'!H28</f>
        <v>0</v>
      </c>
      <c r="I27" s="623">
        <f>G27-E27</f>
        <v>0</v>
      </c>
      <c r="J27" s="623">
        <f>H27-F27</f>
        <v>0</v>
      </c>
      <c r="K27" s="635"/>
      <c r="L27" s="636">
        <f t="shared" si="3"/>
      </c>
    </row>
    <row r="28" spans="1:12" s="555" customFormat="1" ht="22.5" customHeight="1">
      <c r="A28" s="622"/>
      <c r="B28" s="629"/>
      <c r="C28" s="626"/>
      <c r="D28" s="626"/>
      <c r="E28" s="626"/>
      <c r="F28" s="626"/>
      <c r="G28" s="626"/>
      <c r="H28" s="626"/>
      <c r="I28" s="623"/>
      <c r="J28" s="623"/>
      <c r="K28" s="635">
        <f t="shared" si="3"/>
      </c>
      <c r="L28" s="636">
        <f t="shared" si="3"/>
      </c>
    </row>
    <row r="29" spans="1:12" s="555" customFormat="1" ht="22.5" customHeight="1">
      <c r="A29" s="622" t="s">
        <v>326</v>
      </c>
      <c r="B29" s="589" t="s">
        <v>76</v>
      </c>
      <c r="C29" s="626"/>
      <c r="D29" s="625">
        <f>'4-6-6固定资产清理'!D29</f>
        <v>0</v>
      </c>
      <c r="E29" s="626"/>
      <c r="F29" s="625">
        <f>'4-6-6固定资产清理'!F29</f>
        <v>0</v>
      </c>
      <c r="G29" s="626"/>
      <c r="H29" s="625">
        <f>'4-6-6固定资产清理'!G29</f>
        <v>0</v>
      </c>
      <c r="I29" s="623">
        <f>G29-E29</f>
        <v>0</v>
      </c>
      <c r="J29" s="623">
        <f>H29-F29</f>
        <v>0</v>
      </c>
      <c r="K29" s="635">
        <f t="shared" si="3"/>
      </c>
      <c r="L29" s="636">
        <f t="shared" si="3"/>
      </c>
    </row>
    <row r="30" spans="1:12" s="555" customFormat="1" ht="22.5" customHeight="1">
      <c r="A30" s="622"/>
      <c r="B30" s="629"/>
      <c r="C30" s="626"/>
      <c r="D30" s="626"/>
      <c r="E30" s="626"/>
      <c r="F30" s="626"/>
      <c r="G30" s="626"/>
      <c r="H30" s="626"/>
      <c r="I30" s="623"/>
      <c r="J30" s="623"/>
      <c r="K30" s="635">
        <f t="shared" si="3"/>
      </c>
      <c r="L30" s="636">
        <f t="shared" si="3"/>
      </c>
    </row>
    <row r="31" spans="1:12" s="555" customFormat="1" ht="22.5" customHeight="1">
      <c r="A31" s="622" t="s">
        <v>327</v>
      </c>
      <c r="B31" s="589" t="s">
        <v>77</v>
      </c>
      <c r="C31" s="626"/>
      <c r="D31" s="625">
        <f>'4-6-7固定损失'!D29</f>
        <v>0</v>
      </c>
      <c r="E31" s="626"/>
      <c r="F31" s="625">
        <f>'4-6-7固定损失'!E29</f>
        <v>0</v>
      </c>
      <c r="G31" s="626"/>
      <c r="H31" s="625">
        <f>'4-6-7固定损失'!F29</f>
        <v>0</v>
      </c>
      <c r="I31" s="623">
        <f>G31-E31</f>
        <v>0</v>
      </c>
      <c r="J31" s="623">
        <f>H31-F31</f>
        <v>0</v>
      </c>
      <c r="K31" s="635">
        <f t="shared" si="3"/>
      </c>
      <c r="L31" s="636">
        <f t="shared" si="3"/>
      </c>
    </row>
    <row r="32" spans="1:12" s="555" customFormat="1" ht="22.5" customHeight="1">
      <c r="A32" s="622"/>
      <c r="B32" s="629"/>
      <c r="C32" s="626"/>
      <c r="D32" s="626"/>
      <c r="E32" s="626"/>
      <c r="F32" s="626"/>
      <c r="G32" s="626"/>
      <c r="H32" s="626"/>
      <c r="I32" s="626"/>
      <c r="J32" s="626"/>
      <c r="K32" s="635">
        <f t="shared" si="3"/>
      </c>
      <c r="L32" s="636">
        <f t="shared" si="3"/>
      </c>
    </row>
    <row r="33" spans="1:12" s="555" customFormat="1" ht="22.5" customHeight="1">
      <c r="A33" s="630" t="s">
        <v>269</v>
      </c>
      <c r="B33" s="631" t="s">
        <v>328</v>
      </c>
      <c r="C33" s="632">
        <f aca="true" t="shared" si="7" ref="C33:H33">C7+C12+C19+C23+C29+C31</f>
        <v>0</v>
      </c>
      <c r="D33" s="632">
        <f t="shared" si="7"/>
        <v>0</v>
      </c>
      <c r="E33" s="632">
        <f t="shared" si="7"/>
        <v>0</v>
      </c>
      <c r="F33" s="632">
        <f t="shared" si="7"/>
        <v>0</v>
      </c>
      <c r="G33" s="632">
        <f t="shared" si="7"/>
        <v>534400</v>
      </c>
      <c r="H33" s="632">
        <f t="shared" si="7"/>
        <v>534400</v>
      </c>
      <c r="I33" s="632">
        <f>G33-E33</f>
        <v>534400</v>
      </c>
      <c r="J33" s="632">
        <f>H33-F33</f>
        <v>534400</v>
      </c>
      <c r="K33" s="637">
        <f t="shared" si="3"/>
      </c>
      <c r="L33" s="638">
        <f t="shared" si="3"/>
      </c>
    </row>
    <row r="34" spans="1:5" s="555" customFormat="1" ht="21.75" customHeight="1">
      <c r="A34" s="580" t="str">
        <f>'表3流资汇总'!$A$20</f>
        <v>被评估单位（或者产权持有人、填表人)：</v>
      </c>
      <c r="E34" s="633" t="s">
        <v>238</v>
      </c>
    </row>
    <row r="35" s="600" customFormat="1" ht="21.75" customHeight="1">
      <c r="A35" s="580" t="str">
        <f>'表3流资汇总'!$A$21</f>
        <v>填表日期：年月日</v>
      </c>
    </row>
    <row r="40" ht="14.25">
      <c r="C40" s="283"/>
    </row>
    <row r="41" ht="14.25">
      <c r="C41" s="283"/>
    </row>
    <row r="42" spans="3:4" ht="18.75">
      <c r="C42" s="565"/>
      <c r="D42" s="598"/>
    </row>
    <row r="47" ht="14.25">
      <c r="C47" s="598"/>
    </row>
  </sheetData>
  <sheetProtection/>
  <mergeCells count="7">
    <mergeCell ref="C5:D5"/>
    <mergeCell ref="E5:F5"/>
    <mergeCell ref="G5:H5"/>
    <mergeCell ref="I5:J5"/>
    <mergeCell ref="K5:L5"/>
    <mergeCell ref="A5:A6"/>
    <mergeCell ref="B5:B6"/>
  </mergeCells>
  <dataValidations count="1">
    <dataValidation allowBlank="1" showInputMessage="1" showErrorMessage="1" imeMode="off" sqref="A4"/>
  </dataValidations>
  <hyperlinks>
    <hyperlink ref="A2" location="表4非流动资产汇总!B24" display="=IF(表3流资汇总!$A$2=&quot;&quot;,&quot;&quot;,表3流资汇总!$A$2)"/>
    <hyperlink ref="B8" location="'4-6-1-1房屋建筑物'!Print_Area" display="固定资产-房屋建筑物"/>
    <hyperlink ref="B9" location="'4-6-1-2构筑物'!Print_Area" display="固定资产-构筑物及其他辅助设施"/>
    <hyperlink ref="B10" location="'4-6-1-3管道沟槽'!Print_Area" display="固定资产-管道及沟槽"/>
    <hyperlink ref="B13" location="'4-6-2-1机器设备'!Print_Area" display="固定资产-机器设备"/>
    <hyperlink ref="B14" location="'4-6-2-2车辆'!Print_Area" display="固定资产-车辆"/>
    <hyperlink ref="B15" location="'4-6-2-3电子设备'!Print_Area" display="固定资产-电子设备"/>
    <hyperlink ref="B24" location="'4-6-5-1在建土建'!Print_Titles" display="在建工程-土建工程"/>
    <hyperlink ref="B25" location="'4-6-5-2在建设备'!Print_Titles" display="在建工程-设备安装工程"/>
    <hyperlink ref="B29" location="'4-6-6固定资产清理'!Print_Titles" display="固定资产清理"/>
    <hyperlink ref="B31" location="'4-6-7固定损失'!Print_Titles" display="待处理固定资产净损失"/>
    <hyperlink ref="B2" location="科目索引!C24" display="=IF(评估申报表填表摘要!$A$2=&quot;&quot;,&quot;&quot;,评估申报表填表摘要!$A$2)"/>
    <hyperlink ref="B20" location="'4-6-4-1工程物资-存货'!A1" display="工程物资－存货"/>
    <hyperlink ref="B21" location="'4-6-4-2工程物资-预付'!A1" display="工程物资－预付货款"/>
    <hyperlink ref="B26:B27" location="'4-6-5-2在建设备'!Print_Titles" display="在建工程-预付工程款"/>
    <hyperlink ref="B26" location="'4-6-5-3在建-预付款'!A1" display="在建工程-预付工程款"/>
    <hyperlink ref="B27" location="'4-6-5-4在建-其他费用'!A1" display="在建工程-其他费用"/>
  </hyperlinks>
  <printOptions horizontalCentered="1"/>
  <pageMargins left="0.35433070866141736" right="0.35433070866141736" top="0.66" bottom="0.6" header="1.3385826771653544" footer="0.33"/>
  <pageSetup horizontalDpi="600" verticalDpi="600" orientation="landscape" paperSize="9" scale="60"/>
</worksheet>
</file>

<file path=xl/worksheets/sheet11.xml><?xml version="1.0" encoding="utf-8"?>
<worksheet xmlns="http://schemas.openxmlformats.org/spreadsheetml/2006/main" xmlns:r="http://schemas.openxmlformats.org/officeDocument/2006/relationships">
  <dimension ref="A1:G27"/>
  <sheetViews>
    <sheetView zoomScale="75" zoomScaleNormal="75" workbookViewId="0" topLeftCell="A1">
      <selection activeCell="B6" sqref="B6"/>
    </sheetView>
  </sheetViews>
  <sheetFormatPr defaultColWidth="8.75390625" defaultRowHeight="19.5" customHeight="1"/>
  <cols>
    <col min="1" max="1" width="10.50390625" style="600" customWidth="1"/>
    <col min="2" max="2" width="25.125" style="600" bestFit="1" customWidth="1"/>
    <col min="3" max="3" width="29.00390625" style="600" customWidth="1"/>
    <col min="4" max="6" width="28.625" style="600" customWidth="1"/>
    <col min="7" max="7" width="11.375" style="600" customWidth="1"/>
    <col min="8" max="16384" width="8.75390625" style="600" customWidth="1"/>
  </cols>
  <sheetData>
    <row r="1" spans="1:7" s="558" customFormat="1" ht="42" customHeight="1">
      <c r="A1" s="557" t="s">
        <v>329</v>
      </c>
      <c r="B1" s="557"/>
      <c r="C1" s="557"/>
      <c r="D1" s="557"/>
      <c r="E1" s="557"/>
      <c r="F1" s="557"/>
      <c r="G1" s="557"/>
    </row>
    <row r="2" spans="1:7" s="555" customFormat="1" ht="19.5" customHeight="1">
      <c r="A2" s="559" t="str">
        <f>IF('[3]表3流资汇总'!$A$2="","",'[3]表3流资汇总'!$A$2)</f>
        <v>返回</v>
      </c>
      <c r="B2" s="560" t="str">
        <f>IF('[3]评估申报表填表摘要'!$A$2="","",'[3]评估申报表填表摘要'!$A$2)</f>
        <v>返回索引页</v>
      </c>
      <c r="G2" s="562" t="s">
        <v>330</v>
      </c>
    </row>
    <row r="3" spans="3:7" s="555" customFormat="1" ht="19.5" customHeight="1">
      <c r="C3" s="601"/>
      <c r="D3" s="602" t="str">
        <f>'结果汇总'!$A$3</f>
        <v>  评估基准日：2020年3月12日</v>
      </c>
      <c r="G3" s="562" t="s">
        <v>241</v>
      </c>
    </row>
    <row r="4" spans="1:7" s="599" customFormat="1" ht="19.5" customHeight="1">
      <c r="A4" s="566" t="str">
        <f>'[3]结果汇总'!$A$4</f>
        <v>资产占有单位名称：</v>
      </c>
      <c r="B4" s="603"/>
      <c r="E4" s="603"/>
      <c r="F4" s="603"/>
      <c r="G4" s="604" t="s">
        <v>242</v>
      </c>
    </row>
    <row r="5" spans="1:7" s="564" customFormat="1" ht="21.75" customHeight="1">
      <c r="A5" s="605" t="s">
        <v>211</v>
      </c>
      <c r="B5" s="605" t="s">
        <v>140</v>
      </c>
      <c r="C5" s="605" t="s">
        <v>113</v>
      </c>
      <c r="D5" s="605" t="s">
        <v>114</v>
      </c>
      <c r="E5" s="605" t="s">
        <v>115</v>
      </c>
      <c r="F5" s="605" t="s">
        <v>142</v>
      </c>
      <c r="G5" s="605" t="s">
        <v>117</v>
      </c>
    </row>
    <row r="6" spans="1:7" s="555" customFormat="1" ht="21.75" customHeight="1">
      <c r="A6" s="606" t="s">
        <v>331</v>
      </c>
      <c r="B6" s="607" t="s">
        <v>63</v>
      </c>
      <c r="C6" s="573">
        <f>'4-10-1土地使用权'!J15</f>
        <v>0</v>
      </c>
      <c r="D6" s="573">
        <f>'4-10-1土地使用权'!K15</f>
        <v>0</v>
      </c>
      <c r="E6" s="573">
        <f>'4-10-1土地使用权'!L15</f>
        <v>0</v>
      </c>
      <c r="F6" s="573">
        <f>E6-D6</f>
        <v>0</v>
      </c>
      <c r="G6" s="574">
        <f>IF(OR(D6=0,D6=""),"",ROUND(F6/D6*100,2))</f>
      </c>
    </row>
    <row r="7" spans="1:7" s="555" customFormat="1" ht="21.75" customHeight="1">
      <c r="A7" s="606" t="s">
        <v>332</v>
      </c>
      <c r="B7" s="607" t="s">
        <v>66</v>
      </c>
      <c r="C7" s="573">
        <f>'4-10-2其他无资'!F17</f>
        <v>0</v>
      </c>
      <c r="D7" s="573">
        <f>'4-10-2其他无资'!G17</f>
        <v>0</v>
      </c>
      <c r="E7" s="573">
        <f>'4-10-2其他无资'!I17</f>
        <v>0</v>
      </c>
      <c r="F7" s="573"/>
      <c r="G7" s="574">
        <f>IF(OR(D7=0,D7=""),"",ROUND(F7/D7*100,2))</f>
      </c>
    </row>
    <row r="8" spans="1:7" s="555" customFormat="1" ht="21.75" customHeight="1">
      <c r="A8" s="606"/>
      <c r="B8" s="608"/>
      <c r="C8" s="573"/>
      <c r="D8" s="573"/>
      <c r="E8" s="573"/>
      <c r="F8" s="573"/>
      <c r="G8" s="574"/>
    </row>
    <row r="9" spans="1:7" s="555" customFormat="1" ht="21.75" customHeight="1">
      <c r="A9" s="572"/>
      <c r="B9" s="608"/>
      <c r="C9" s="573"/>
      <c r="D9" s="573"/>
      <c r="E9" s="573"/>
      <c r="F9" s="573"/>
      <c r="G9" s="609"/>
    </row>
    <row r="10" spans="1:7" s="555" customFormat="1" ht="21.75" customHeight="1">
      <c r="A10" s="572"/>
      <c r="B10" s="608"/>
      <c r="C10" s="573"/>
      <c r="D10" s="573"/>
      <c r="E10" s="573"/>
      <c r="F10" s="573"/>
      <c r="G10" s="609"/>
    </row>
    <row r="11" spans="1:7" s="555" customFormat="1" ht="21.75" customHeight="1">
      <c r="A11" s="572"/>
      <c r="B11" s="608"/>
      <c r="C11" s="573"/>
      <c r="D11" s="573"/>
      <c r="E11" s="573"/>
      <c r="F11" s="573"/>
      <c r="G11" s="609"/>
    </row>
    <row r="12" spans="1:7" s="555" customFormat="1" ht="21.75" customHeight="1">
      <c r="A12" s="572"/>
      <c r="B12" s="608"/>
      <c r="C12" s="573"/>
      <c r="D12" s="573"/>
      <c r="E12" s="573"/>
      <c r="F12" s="573"/>
      <c r="G12" s="609"/>
    </row>
    <row r="13" spans="1:7" s="555" customFormat="1" ht="21.75" customHeight="1">
      <c r="A13" s="572"/>
      <c r="B13" s="608"/>
      <c r="C13" s="573"/>
      <c r="D13" s="573"/>
      <c r="E13" s="573"/>
      <c r="F13" s="573"/>
      <c r="G13" s="609"/>
    </row>
    <row r="14" spans="1:7" s="555" customFormat="1" ht="21.75" customHeight="1">
      <c r="A14" s="572"/>
      <c r="B14" s="608"/>
      <c r="C14" s="573"/>
      <c r="D14" s="573"/>
      <c r="E14" s="573"/>
      <c r="F14" s="573"/>
      <c r="G14" s="609"/>
    </row>
    <row r="15" spans="1:7" s="555" customFormat="1" ht="21.75" customHeight="1">
      <c r="A15" s="572"/>
      <c r="B15" s="608"/>
      <c r="C15" s="573"/>
      <c r="D15" s="573"/>
      <c r="E15" s="573"/>
      <c r="F15" s="573"/>
      <c r="G15" s="609"/>
    </row>
    <row r="16" spans="1:7" s="555" customFormat="1" ht="21.75" customHeight="1">
      <c r="A16" s="570"/>
      <c r="B16" s="608"/>
      <c r="C16" s="573"/>
      <c r="D16" s="573"/>
      <c r="E16" s="573"/>
      <c r="F16" s="573"/>
      <c r="G16" s="609"/>
    </row>
    <row r="17" spans="1:7" s="555" customFormat="1" ht="21.75" customHeight="1">
      <c r="A17" s="570"/>
      <c r="B17" s="608"/>
      <c r="C17" s="573"/>
      <c r="D17" s="573"/>
      <c r="E17" s="573"/>
      <c r="F17" s="573"/>
      <c r="G17" s="609"/>
    </row>
    <row r="18" spans="1:7" s="555" customFormat="1" ht="21.75" customHeight="1">
      <c r="A18" s="570"/>
      <c r="B18" s="608"/>
      <c r="C18" s="573"/>
      <c r="D18" s="573"/>
      <c r="E18" s="573"/>
      <c r="F18" s="573"/>
      <c r="G18" s="609"/>
    </row>
    <row r="19" spans="1:7" s="555" customFormat="1" ht="21.75" customHeight="1">
      <c r="A19" s="570"/>
      <c r="B19" s="608"/>
      <c r="C19" s="573"/>
      <c r="D19" s="573"/>
      <c r="E19" s="573"/>
      <c r="F19" s="573"/>
      <c r="G19" s="609"/>
    </row>
    <row r="20" spans="1:7" s="555" customFormat="1" ht="21.75" customHeight="1">
      <c r="A20" s="570"/>
      <c r="B20" s="608"/>
      <c r="C20" s="573"/>
      <c r="D20" s="573"/>
      <c r="E20" s="573"/>
      <c r="F20" s="573"/>
      <c r="G20" s="609"/>
    </row>
    <row r="21" spans="1:7" s="555" customFormat="1" ht="21.75" customHeight="1">
      <c r="A21" s="570"/>
      <c r="B21" s="608"/>
      <c r="C21" s="573"/>
      <c r="D21" s="573"/>
      <c r="E21" s="573"/>
      <c r="F21" s="573"/>
      <c r="G21" s="609"/>
    </row>
    <row r="22" spans="1:7" s="555" customFormat="1" ht="21.75" customHeight="1">
      <c r="A22" s="570"/>
      <c r="B22" s="608"/>
      <c r="C22" s="573"/>
      <c r="D22" s="573"/>
      <c r="E22" s="573"/>
      <c r="F22" s="573"/>
      <c r="G22" s="609"/>
    </row>
    <row r="23" spans="1:7" s="555" customFormat="1" ht="21.75" customHeight="1">
      <c r="A23" s="570"/>
      <c r="B23" s="608" t="s">
        <v>333</v>
      </c>
      <c r="C23" s="573">
        <f>SUM(C6:C8)</f>
        <v>0</v>
      </c>
      <c r="D23" s="573">
        <f>SUM(D6:D8)</f>
        <v>0</v>
      </c>
      <c r="E23" s="573">
        <f>SUM(E6:E8)</f>
        <v>0</v>
      </c>
      <c r="F23" s="573">
        <f>E23-D23</f>
        <v>0</v>
      </c>
      <c r="G23" s="574">
        <f>IF(OR(D23=0,D23=""),"",ROUND(F23/D23*100,2))</f>
      </c>
    </row>
    <row r="24" spans="1:7" s="555" customFormat="1" ht="21.75" customHeight="1">
      <c r="A24" s="570"/>
      <c r="B24" s="610" t="s">
        <v>334</v>
      </c>
      <c r="C24" s="611"/>
      <c r="D24" s="612"/>
      <c r="E24" s="612"/>
      <c r="F24" s="612"/>
      <c r="G24" s="613">
        <f>IF(OR(D24=0,D24=""),"",ROUND(F24/D24*100,2))</f>
      </c>
    </row>
    <row r="25" spans="1:7" s="555" customFormat="1" ht="21.75" customHeight="1">
      <c r="A25" s="606" t="s">
        <v>335</v>
      </c>
      <c r="B25" s="608" t="s">
        <v>336</v>
      </c>
      <c r="C25" s="573">
        <f>C23-C24</f>
        <v>0</v>
      </c>
      <c r="D25" s="573">
        <f>D23-D24</f>
        <v>0</v>
      </c>
      <c r="E25" s="573">
        <f>E23-E24</f>
        <v>0</v>
      </c>
      <c r="F25" s="573">
        <f>E25-D25</f>
        <v>0</v>
      </c>
      <c r="G25" s="574">
        <f>IF(OR(D25=0,D25=""),"",ROUND(F25/D25*100,2))</f>
      </c>
    </row>
    <row r="26" spans="1:7" s="555" customFormat="1" ht="21.75" customHeight="1">
      <c r="A26" s="580" t="str">
        <f>'表4-6固资汇总'!A34</f>
        <v>被评估单位（或者产权持有人、填表人)：</v>
      </c>
      <c r="B26" s="614"/>
      <c r="C26" s="615"/>
      <c r="E26" s="616" t="s">
        <v>238</v>
      </c>
      <c r="F26" s="615"/>
      <c r="G26" s="615"/>
    </row>
    <row r="27" s="555" customFormat="1" ht="21.75" customHeight="1">
      <c r="A27" s="580" t="str">
        <f>'表4-6固资汇总'!A35</f>
        <v>填表日期：年月日</v>
      </c>
    </row>
  </sheetData>
  <sheetProtection/>
  <dataValidations count="1">
    <dataValidation allowBlank="1" showInputMessage="1" showErrorMessage="1" imeMode="off" sqref="C3 A4:B4 D4:G4"/>
  </dataValidations>
  <hyperlinks>
    <hyperlink ref="A2" location="表4非流动资产汇总!B23" display="=IF('H:\中瑞华评估工作底稿\明细表模版\[评估申报表（模版）.xls]表3流资汇总'!$A$2=&quot;&quot;,&quot;&quot;,'H:\中瑞华评估工作底稿\明细表模版\[评估申报表（模版）.xls]表3流资汇总'!$A$2)"/>
    <hyperlink ref="B6" location="'4-10-1土地使用权'!A1" display="土地使用权"/>
    <hyperlink ref="B7" location="'4-10-2其他无资'!A1" display="其他无形资产"/>
    <hyperlink ref="B2" location="科目索引!C21" display="=IF('H:\中瑞华评估工作底稿\明细表模版\[评估申报表（模版）.xls]评估申报表填表摘要'!$A$2=&quot;&quot;,&quot;&quot;,'H:\中瑞华评估工作底稿\明细表模版\[评估申报表（模版）.xls]评估申报表填表摘要'!$A$2)"/>
  </hyperlinks>
  <printOptions horizontalCentered="1"/>
  <pageMargins left="0.35433070866141736" right="0.35433070866141736" top="0.7874015748031497" bottom="0.7874015748031497" header="1.3385826771653544" footer="0.5118110236220472"/>
  <pageSetup horizontalDpi="600" verticalDpi="600" orientation="landscape" paperSize="9" scale="75"/>
</worksheet>
</file>

<file path=xl/worksheets/sheet12.xml><?xml version="1.0" encoding="utf-8"?>
<worksheet xmlns="http://schemas.openxmlformats.org/spreadsheetml/2006/main" xmlns:r="http://schemas.openxmlformats.org/officeDocument/2006/relationships">
  <dimension ref="A1:G27"/>
  <sheetViews>
    <sheetView zoomScale="75" zoomScaleNormal="75" workbookViewId="0" topLeftCell="A1">
      <pane xSplit="2" ySplit="5" topLeftCell="C6" activePane="bottomRight" state="frozen"/>
      <selection pane="bottomRight" activeCell="B10" sqref="B10"/>
    </sheetView>
  </sheetViews>
  <sheetFormatPr defaultColWidth="9.00390625" defaultRowHeight="14.25"/>
  <cols>
    <col min="1" max="1" width="8.875" style="556" customWidth="1"/>
    <col min="2" max="2" width="31.125" style="556" customWidth="1"/>
    <col min="3" max="6" width="23.125" style="556" customWidth="1"/>
    <col min="7" max="7" width="12.625" style="556" customWidth="1"/>
    <col min="8" max="16384" width="9.00390625" style="556" customWidth="1"/>
  </cols>
  <sheetData>
    <row r="1" spans="1:7" s="554" customFormat="1" ht="39.75" customHeight="1">
      <c r="A1" s="557" t="s">
        <v>337</v>
      </c>
      <c r="B1" s="557"/>
      <c r="C1" s="557"/>
      <c r="D1" s="557"/>
      <c r="E1" s="557"/>
      <c r="F1" s="557"/>
      <c r="G1" s="557"/>
    </row>
    <row r="2" spans="1:7" s="555" customFormat="1" ht="19.5" customHeight="1">
      <c r="A2" s="559" t="str">
        <f>IF('表3流资汇总'!$A$2="","",'表3流资汇总'!$A$2)</f>
        <v>返回</v>
      </c>
      <c r="B2" s="582" t="str">
        <f>IF('评估申报表填表摘要'!$A$2="","",'评估申报表填表摘要'!$A$2)</f>
        <v>返回索引页</v>
      </c>
      <c r="E2" s="583"/>
      <c r="F2" s="583"/>
      <c r="G2" s="562" t="s">
        <v>338</v>
      </c>
    </row>
    <row r="3" spans="1:7" s="555" customFormat="1" ht="19.5" customHeight="1">
      <c r="A3" s="555" t="s">
        <v>289</v>
      </c>
      <c r="D3" s="584" t="str">
        <f>'结果汇总'!$A$3</f>
        <v>  评估基准日：2020年3月12日</v>
      </c>
      <c r="G3" s="562" t="s">
        <v>241</v>
      </c>
    </row>
    <row r="4" spans="1:7" s="555" customFormat="1" ht="19.5" customHeight="1">
      <c r="A4" s="585" t="str">
        <f>'结果汇总'!$A$4</f>
        <v>被评估单位（或者产权持有单位）：左世合、周海翔、云南渝庆建筑劳务有限公司</v>
      </c>
      <c r="G4" s="562" t="s">
        <v>138</v>
      </c>
    </row>
    <row r="5" spans="1:7" s="555" customFormat="1" ht="21.75" customHeight="1">
      <c r="A5" s="586" t="s">
        <v>211</v>
      </c>
      <c r="B5" s="587" t="s">
        <v>140</v>
      </c>
      <c r="C5" s="587" t="s">
        <v>113</v>
      </c>
      <c r="D5" s="587" t="s">
        <v>114</v>
      </c>
      <c r="E5" s="587" t="s">
        <v>115</v>
      </c>
      <c r="F5" s="587" t="s">
        <v>142</v>
      </c>
      <c r="G5" s="588" t="s">
        <v>117</v>
      </c>
    </row>
    <row r="6" spans="1:7" s="555" customFormat="1" ht="21.75" customHeight="1">
      <c r="A6" s="572" t="s">
        <v>339</v>
      </c>
      <c r="B6" s="589" t="s">
        <v>9</v>
      </c>
      <c r="C6" s="573">
        <f>'5-1短期借款'!J17</f>
        <v>0</v>
      </c>
      <c r="D6" s="573">
        <f>'5-1短期借款'!N17</f>
        <v>0</v>
      </c>
      <c r="E6" s="573">
        <f>'5-1短期借款'!P17</f>
        <v>0</v>
      </c>
      <c r="F6" s="573">
        <f>E6-D6</f>
        <v>0</v>
      </c>
      <c r="G6" s="590">
        <f>IF(OR(D6=0,D6=""),"",ROUND(F6/D6*100,2))</f>
      </c>
    </row>
    <row r="7" spans="1:7" s="555" customFormat="1" ht="21.75" customHeight="1">
      <c r="A7" s="572" t="s">
        <v>340</v>
      </c>
      <c r="B7" s="589" t="s">
        <v>341</v>
      </c>
      <c r="C7" s="573"/>
      <c r="D7" s="573"/>
      <c r="E7" s="573"/>
      <c r="F7" s="573"/>
      <c r="G7" s="590"/>
    </row>
    <row r="8" spans="1:7" s="555" customFormat="1" ht="21.75" customHeight="1">
      <c r="A8" s="572" t="s">
        <v>342</v>
      </c>
      <c r="B8" s="589" t="s">
        <v>11</v>
      </c>
      <c r="C8" s="573">
        <f>'5-3应付票据'!G30</f>
        <v>0</v>
      </c>
      <c r="D8" s="573">
        <f>'5-3应付票据'!K30</f>
        <v>0</v>
      </c>
      <c r="E8" s="573">
        <f>'5-3应付票据'!L30</f>
        <v>0</v>
      </c>
      <c r="F8" s="573">
        <f aca="true" t="shared" si="0" ref="F8:F17">E8-D8</f>
        <v>0</v>
      </c>
      <c r="G8" s="590">
        <f aca="true" t="shared" si="1" ref="G8:G17">IF(OR(D8=0,D8=""),"",ROUND(F8/D8*100,2))</f>
      </c>
    </row>
    <row r="9" spans="1:7" s="555" customFormat="1" ht="21.75" customHeight="1">
      <c r="A9" s="572" t="s">
        <v>343</v>
      </c>
      <c r="B9" s="589" t="s">
        <v>13</v>
      </c>
      <c r="C9" s="573">
        <f>'5-4应付帐款'!F14</f>
        <v>0</v>
      </c>
      <c r="D9" s="573">
        <f>'5-4应付帐款'!J14</f>
        <v>0</v>
      </c>
      <c r="E9" s="573">
        <f>'5-4应付帐款'!K14</f>
        <v>0</v>
      </c>
      <c r="F9" s="573">
        <f t="shared" si="0"/>
        <v>0</v>
      </c>
      <c r="G9" s="590">
        <f t="shared" si="1"/>
      </c>
    </row>
    <row r="10" spans="1:7" s="555" customFormat="1" ht="21.75" customHeight="1">
      <c r="A10" s="572" t="s">
        <v>344</v>
      </c>
      <c r="B10" s="589" t="s">
        <v>16</v>
      </c>
      <c r="C10" s="573">
        <f>'5-5预收帐款'!F21</f>
        <v>0</v>
      </c>
      <c r="D10" s="573">
        <f>'5-5预收帐款'!G21</f>
        <v>0</v>
      </c>
      <c r="E10" s="573">
        <f>'5-5预收帐款'!H21</f>
        <v>0</v>
      </c>
      <c r="F10" s="573">
        <f t="shared" si="0"/>
        <v>0</v>
      </c>
      <c r="G10" s="590">
        <f t="shared" si="1"/>
      </c>
    </row>
    <row r="11" spans="1:7" s="555" customFormat="1" ht="21.75" customHeight="1">
      <c r="A11" s="572" t="s">
        <v>345</v>
      </c>
      <c r="B11" s="589" t="s">
        <v>346</v>
      </c>
      <c r="C11" s="573">
        <f>'5-6应付职工薪金'!D29</f>
        <v>0</v>
      </c>
      <c r="D11" s="573">
        <f>'5-6应付职工薪金'!E29</f>
        <v>0</v>
      </c>
      <c r="E11" s="573">
        <f>'5-6应付职工薪金'!F29</f>
        <v>0</v>
      </c>
      <c r="F11" s="573">
        <f t="shared" si="0"/>
        <v>0</v>
      </c>
      <c r="G11" s="590">
        <f t="shared" si="1"/>
      </c>
    </row>
    <row r="12" spans="1:7" s="555" customFormat="1" ht="21.75" customHeight="1">
      <c r="A12" s="572" t="s">
        <v>347</v>
      </c>
      <c r="B12" s="589" t="s">
        <v>348</v>
      </c>
      <c r="C12" s="573">
        <f>'5-7应交税费'!E21</f>
        <v>0</v>
      </c>
      <c r="D12" s="573">
        <f>'5-7应交税费'!F21</f>
        <v>0</v>
      </c>
      <c r="E12" s="573">
        <f>'5-7应交税费'!G21</f>
        <v>0</v>
      </c>
      <c r="F12" s="573">
        <f t="shared" si="0"/>
        <v>0</v>
      </c>
      <c r="G12" s="590">
        <f t="shared" si="1"/>
      </c>
    </row>
    <row r="13" spans="1:7" s="555" customFormat="1" ht="21.75" customHeight="1">
      <c r="A13" s="572" t="s">
        <v>349</v>
      </c>
      <c r="B13" s="589" t="s">
        <v>350</v>
      </c>
      <c r="C13" s="573">
        <f>'5-8应付利息'!J30</f>
        <v>0</v>
      </c>
      <c r="D13" s="573">
        <f>'5-8应付利息'!K30</f>
        <v>0</v>
      </c>
      <c r="E13" s="573">
        <f>'5-8应付利息'!L30</f>
        <v>0</v>
      </c>
      <c r="F13" s="573">
        <f t="shared" si="0"/>
        <v>0</v>
      </c>
      <c r="G13" s="590">
        <f t="shared" si="1"/>
      </c>
    </row>
    <row r="14" spans="1:7" s="555" customFormat="1" ht="21.75" customHeight="1">
      <c r="A14" s="572" t="s">
        <v>351</v>
      </c>
      <c r="B14" s="589" t="s">
        <v>352</v>
      </c>
      <c r="C14" s="573">
        <f>'5-9应付利润'!E30</f>
        <v>0</v>
      </c>
      <c r="D14" s="573">
        <f>'5-9应付利润'!F30</f>
        <v>0</v>
      </c>
      <c r="E14" s="573">
        <f>'5-9应付利润'!G30</f>
        <v>0</v>
      </c>
      <c r="F14" s="573">
        <f t="shared" si="0"/>
        <v>0</v>
      </c>
      <c r="G14" s="590">
        <f t="shared" si="1"/>
      </c>
    </row>
    <row r="15" spans="1:7" s="555" customFormat="1" ht="21.75" customHeight="1">
      <c r="A15" s="572" t="s">
        <v>353</v>
      </c>
      <c r="B15" s="589" t="s">
        <v>354</v>
      </c>
      <c r="C15" s="573">
        <f>'5-10其他应付款'!F15</f>
        <v>0</v>
      </c>
      <c r="D15" s="573">
        <f>'5-10其他应付款'!G15</f>
        <v>0</v>
      </c>
      <c r="E15" s="573">
        <f>'5-10其他应付款'!H15</f>
        <v>0</v>
      </c>
      <c r="F15" s="573">
        <f t="shared" si="0"/>
        <v>0</v>
      </c>
      <c r="G15" s="590">
        <f t="shared" si="1"/>
      </c>
    </row>
    <row r="16" spans="1:7" s="555" customFormat="1" ht="21.75" customHeight="1">
      <c r="A16" s="572" t="s">
        <v>355</v>
      </c>
      <c r="B16" s="589" t="s">
        <v>356</v>
      </c>
      <c r="C16" s="573">
        <f>'5-11一年长负'!F30</f>
        <v>0</v>
      </c>
      <c r="D16" s="573">
        <f>'5-11一年长负'!G30</f>
        <v>0</v>
      </c>
      <c r="E16" s="573">
        <f>'5-11一年长负'!H30</f>
        <v>0</v>
      </c>
      <c r="F16" s="573">
        <f t="shared" si="0"/>
        <v>0</v>
      </c>
      <c r="G16" s="590">
        <f t="shared" si="1"/>
      </c>
    </row>
    <row r="17" spans="1:7" s="555" customFormat="1" ht="21.75" customHeight="1">
      <c r="A17" s="572" t="s">
        <v>357</v>
      </c>
      <c r="B17" s="589" t="s">
        <v>358</v>
      </c>
      <c r="C17" s="573">
        <f>'5-12其他流负'!E30</f>
        <v>0</v>
      </c>
      <c r="D17" s="573">
        <f>'5-12其他流负'!F30</f>
        <v>0</v>
      </c>
      <c r="E17" s="573">
        <f>'5-12其他流负'!G30</f>
        <v>0</v>
      </c>
      <c r="F17" s="573">
        <f t="shared" si="0"/>
        <v>0</v>
      </c>
      <c r="G17" s="590">
        <f t="shared" si="1"/>
      </c>
    </row>
    <row r="18" spans="1:7" s="555" customFormat="1" ht="21.75" customHeight="1">
      <c r="A18" s="591"/>
      <c r="B18" s="589"/>
      <c r="C18" s="573"/>
      <c r="D18" s="573"/>
      <c r="E18" s="573"/>
      <c r="F18" s="573"/>
      <c r="G18" s="592"/>
    </row>
    <row r="19" spans="1:7" s="555" customFormat="1" ht="21.75" customHeight="1">
      <c r="A19" s="591"/>
      <c r="B19" s="589"/>
      <c r="C19" s="573"/>
      <c r="D19" s="573"/>
      <c r="E19" s="573"/>
      <c r="F19" s="573"/>
      <c r="G19" s="592"/>
    </row>
    <row r="20" spans="1:7" s="555" customFormat="1" ht="21.75" customHeight="1">
      <c r="A20" s="591"/>
      <c r="B20" s="589"/>
      <c r="C20" s="573"/>
      <c r="D20" s="573"/>
      <c r="E20" s="573"/>
      <c r="F20" s="573"/>
      <c r="G20" s="592"/>
    </row>
    <row r="21" spans="1:7" s="555" customFormat="1" ht="21.75" customHeight="1">
      <c r="A21" s="591"/>
      <c r="B21" s="589"/>
      <c r="C21" s="573"/>
      <c r="D21" s="573"/>
      <c r="E21" s="573"/>
      <c r="F21" s="573"/>
      <c r="G21" s="592"/>
    </row>
    <row r="22" spans="1:7" s="555" customFormat="1" ht="21.75" customHeight="1">
      <c r="A22" s="591"/>
      <c r="B22" s="589"/>
      <c r="C22" s="573"/>
      <c r="D22" s="573"/>
      <c r="E22" s="573"/>
      <c r="F22" s="573"/>
      <c r="G22" s="592"/>
    </row>
    <row r="23" spans="1:7" s="555" customFormat="1" ht="21.75" customHeight="1">
      <c r="A23" s="593"/>
      <c r="B23" s="589"/>
      <c r="C23" s="573"/>
      <c r="D23" s="573"/>
      <c r="E23" s="573"/>
      <c r="F23" s="573"/>
      <c r="G23" s="592"/>
    </row>
    <row r="24" spans="1:7" s="555" customFormat="1" ht="21.75" customHeight="1">
      <c r="A24" s="594">
        <v>9</v>
      </c>
      <c r="B24" s="595" t="s">
        <v>359</v>
      </c>
      <c r="C24" s="596">
        <f>SUM(C6:C17)</f>
        <v>0</v>
      </c>
      <c r="D24" s="596">
        <f>SUM(D6:D17)</f>
        <v>0</v>
      </c>
      <c r="E24" s="596">
        <f>SUM(E6:E17)</f>
        <v>0</v>
      </c>
      <c r="F24" s="596">
        <f>E24-D24</f>
        <v>0</v>
      </c>
      <c r="G24" s="597">
        <f>IF(OR(D24=0,D24=""),"",ROUND(F24/D24*100,2))</f>
      </c>
    </row>
    <row r="25" spans="1:5" s="555" customFormat="1" ht="21.75" customHeight="1">
      <c r="A25" s="580" t="str">
        <f>'表3流资汇总'!$A$20</f>
        <v>被评估单位（或者产权持有人、填表人)：</v>
      </c>
      <c r="E25" s="581" t="s">
        <v>238</v>
      </c>
    </row>
    <row r="26" s="555" customFormat="1" ht="21.75" customHeight="1">
      <c r="A26" s="580" t="str">
        <f>'表3流资汇总'!$A$21</f>
        <v>填表日期：年月日</v>
      </c>
    </row>
    <row r="27" spans="3:5" ht="14.25">
      <c r="C27" s="598"/>
      <c r="D27" s="598"/>
      <c r="E27" s="598"/>
    </row>
  </sheetData>
  <sheetProtection password="817B" sheet="1" objects="1" scenarios="1"/>
  <dataValidations count="1">
    <dataValidation allowBlank="1" showInputMessage="1" showErrorMessage="1" imeMode="off" sqref="A4"/>
  </dataValidations>
  <hyperlinks>
    <hyperlink ref="A2" location="'分类汇总(2)'!B6" display="=IF(表3流资汇总!$A$2=&quot;&quot;,&quot;&quot;,表3流资汇总!$A$2)"/>
    <hyperlink ref="B6" location="'5-1短期借款'!Print_Titles" display="短期借款"/>
    <hyperlink ref="B8" location="'5-3应付票据'!Print_Titles" display="应付票据"/>
    <hyperlink ref="B9" location="'5-4应付帐款'!Print_Titles" display="应付帐款"/>
    <hyperlink ref="B10" location="'5-5预收帐款'!Print_Titles" display="预收帐款"/>
    <hyperlink ref="B13" location="'5-8应付利息'!Print_Titles" display="应付利息"/>
    <hyperlink ref="B15" location="'5-10其他应付款'!A1" display="其他应付款"/>
    <hyperlink ref="B11" location="'5-6应付职工薪金'!Print_Titles" display="应付职工薪酬"/>
    <hyperlink ref="B12" location="'5-7应交税费'!Print_Titles" display="应交税费"/>
    <hyperlink ref="B14" location="'5-9应付利润'!Print_Titles" display="应付利润（应付股利）"/>
    <hyperlink ref="B16" location="'5-11一年长负'!Print_Titles" display="一年内到期的非流动负债"/>
    <hyperlink ref="B17" location="'5-12其他流负'!Print_Titles" display="其他流动负债"/>
    <hyperlink ref="B2" location="科目索引!G5" display="=IF(评估申报表填表摘要!$A$2=&quot;&quot;,&quot;&quot;,评估申报表填表摘要!$A$2)"/>
    <hyperlink ref="B7" location="'9-2应付票据'!A1" display="交易性金融负债"/>
  </hyperlinks>
  <printOptions horizontalCentered="1"/>
  <pageMargins left="0.35433070866141736" right="0.35433070866141736" top="0.7874015748031497" bottom="0.7874015748031497" header="1.3385826771653544" footer="0.5118110236220472"/>
  <pageSetup horizontalDpi="600" verticalDpi="600" orientation="landscape" paperSize="9" scale="75"/>
</worksheet>
</file>

<file path=xl/worksheets/sheet13.xml><?xml version="1.0" encoding="utf-8"?>
<worksheet xmlns="http://schemas.openxmlformats.org/spreadsheetml/2006/main" xmlns:r="http://schemas.openxmlformats.org/officeDocument/2006/relationships">
  <dimension ref="A1:I27"/>
  <sheetViews>
    <sheetView zoomScale="75" zoomScaleNormal="75" workbookViewId="0" topLeftCell="A1">
      <selection activeCell="B3" sqref="B3"/>
    </sheetView>
  </sheetViews>
  <sheetFormatPr defaultColWidth="9.00390625" defaultRowHeight="14.25"/>
  <cols>
    <col min="1" max="1" width="10.125" style="556" bestFit="1" customWidth="1"/>
    <col min="2" max="2" width="28.875" style="556" customWidth="1"/>
    <col min="3" max="6" width="24.25390625" style="556" customWidth="1"/>
    <col min="7" max="7" width="18.875" style="556" customWidth="1"/>
    <col min="8" max="16384" width="9.00390625" style="556" customWidth="1"/>
  </cols>
  <sheetData>
    <row r="1" spans="1:9" s="554" customFormat="1" ht="42" customHeight="1">
      <c r="A1" s="557" t="s">
        <v>360</v>
      </c>
      <c r="B1" s="557"/>
      <c r="C1" s="557"/>
      <c r="D1" s="557"/>
      <c r="E1" s="557"/>
      <c r="F1" s="557"/>
      <c r="G1" s="557"/>
      <c r="H1" s="558"/>
      <c r="I1" s="558"/>
    </row>
    <row r="2" spans="1:7" s="555" customFormat="1" ht="19.5" customHeight="1">
      <c r="A2" s="559" t="str">
        <f>IF('[3]表3流资汇总'!$A$2="","",'[3]表3流资汇总'!$A$2)</f>
        <v>返回</v>
      </c>
      <c r="B2" s="560" t="str">
        <f>IF('[3]评估申报表填表摘要'!$A$2="","",'[3]评估申报表填表摘要'!$A$2)</f>
        <v>返回索引页</v>
      </c>
      <c r="E2" s="561"/>
      <c r="F2" s="561"/>
      <c r="G2" s="562" t="s">
        <v>361</v>
      </c>
    </row>
    <row r="3" spans="1:7" s="555" customFormat="1" ht="19.5" customHeight="1">
      <c r="A3" s="563"/>
      <c r="C3" s="564"/>
      <c r="D3" s="565" t="str">
        <f>'[3]结果汇总'!$D$3</f>
        <v>  评估基准日：2006年4月30日</v>
      </c>
      <c r="E3" s="561"/>
      <c r="F3" s="561"/>
      <c r="G3" s="562" t="s">
        <v>241</v>
      </c>
    </row>
    <row r="4" spans="1:9" s="555" customFormat="1" ht="19.5" customHeight="1">
      <c r="A4" s="566" t="str">
        <f>'[3]结果汇总'!$A$4</f>
        <v>资产占有单位名称：</v>
      </c>
      <c r="B4" s="567"/>
      <c r="C4" s="567"/>
      <c r="D4" s="567"/>
      <c r="E4" s="567"/>
      <c r="F4" s="567"/>
      <c r="G4" s="568" t="s">
        <v>138</v>
      </c>
      <c r="H4" s="569"/>
      <c r="I4" s="569"/>
    </row>
    <row r="5" spans="1:9" s="555" customFormat="1" ht="21.75" customHeight="1">
      <c r="A5" s="570" t="s">
        <v>211</v>
      </c>
      <c r="B5" s="570" t="s">
        <v>140</v>
      </c>
      <c r="C5" s="570" t="s">
        <v>113</v>
      </c>
      <c r="D5" s="570" t="s">
        <v>114</v>
      </c>
      <c r="E5" s="570" t="s">
        <v>115</v>
      </c>
      <c r="F5" s="570" t="s">
        <v>142</v>
      </c>
      <c r="G5" s="570" t="s">
        <v>117</v>
      </c>
      <c r="H5" s="571"/>
      <c r="I5" s="571"/>
    </row>
    <row r="6" spans="1:7" s="555" customFormat="1" ht="21.75" customHeight="1">
      <c r="A6" s="572" t="s">
        <v>362</v>
      </c>
      <c r="B6" s="573" t="s">
        <v>49</v>
      </c>
      <c r="C6" s="573">
        <f>'6-1长期借款'!J17</f>
        <v>0</v>
      </c>
      <c r="D6" s="573">
        <f>'6-1长期借款'!N17</f>
        <v>0</v>
      </c>
      <c r="E6" s="573">
        <f>'6-1长期借款'!P17</f>
        <v>0</v>
      </c>
      <c r="F6" s="573">
        <f aca="true" t="shared" si="0" ref="F6:F12">E6-D6</f>
        <v>0</v>
      </c>
      <c r="G6" s="574">
        <f aca="true" t="shared" si="1" ref="G6:G12">IF(OR(D6=0,D6=""),"",ROUND(F6/D6*100,2))</f>
      </c>
    </row>
    <row r="7" spans="1:7" s="555" customFormat="1" ht="21.75" customHeight="1">
      <c r="A7" s="572" t="s">
        <v>363</v>
      </c>
      <c r="B7" s="573" t="s">
        <v>52</v>
      </c>
      <c r="C7" s="573">
        <f>'6-2应付债券'!G30</f>
        <v>0</v>
      </c>
      <c r="D7" s="573">
        <f>'6-2应付债券'!H30</f>
        <v>0</v>
      </c>
      <c r="E7" s="573">
        <f>'6-2应付债券'!I30</f>
        <v>0</v>
      </c>
      <c r="F7" s="573">
        <f t="shared" si="0"/>
        <v>0</v>
      </c>
      <c r="G7" s="574">
        <f t="shared" si="1"/>
      </c>
    </row>
    <row r="8" spans="1:7" s="555" customFormat="1" ht="21.75" customHeight="1">
      <c r="A8" s="572" t="s">
        <v>364</v>
      </c>
      <c r="B8" s="573" t="s">
        <v>56</v>
      </c>
      <c r="C8" s="573">
        <f>'6-3长期应付款'!G30</f>
        <v>0</v>
      </c>
      <c r="D8" s="573">
        <f>'6-3长期应付款'!H30</f>
        <v>0</v>
      </c>
      <c r="E8" s="573">
        <f>'6-3长期应付款'!I30</f>
        <v>0</v>
      </c>
      <c r="F8" s="573">
        <f t="shared" si="0"/>
        <v>0</v>
      </c>
      <c r="G8" s="574">
        <f t="shared" si="1"/>
      </c>
    </row>
    <row r="9" spans="1:7" s="555" customFormat="1" ht="21.75" customHeight="1">
      <c r="A9" s="572" t="s">
        <v>365</v>
      </c>
      <c r="B9" s="573" t="s">
        <v>366</v>
      </c>
      <c r="C9" s="573">
        <f>'6-4专项应付款'!E28</f>
        <v>0</v>
      </c>
      <c r="D9" s="573">
        <f>'6-4专项应付款'!F28</f>
        <v>0</v>
      </c>
      <c r="E9" s="573">
        <f>'6-4专项应付款'!G28</f>
        <v>0</v>
      </c>
      <c r="F9" s="573">
        <f t="shared" si="0"/>
        <v>0</v>
      </c>
      <c r="G9" s="574">
        <f t="shared" si="1"/>
      </c>
    </row>
    <row r="10" spans="1:7" s="555" customFormat="1" ht="21.75" customHeight="1">
      <c r="A10" s="572" t="s">
        <v>367</v>
      </c>
      <c r="B10" s="575" t="s">
        <v>368</v>
      </c>
      <c r="C10" s="573">
        <f>'6-5预计负债'!E28</f>
        <v>0</v>
      </c>
      <c r="D10" s="573">
        <f>'6-5预计负债'!F28</f>
        <v>0</v>
      </c>
      <c r="E10" s="573">
        <f>'6-5预计负债'!G28</f>
        <v>0</v>
      </c>
      <c r="F10" s="573">
        <f t="shared" si="0"/>
        <v>0</v>
      </c>
      <c r="G10" s="574">
        <f t="shared" si="1"/>
      </c>
    </row>
    <row r="11" spans="1:7" s="555" customFormat="1" ht="21.75" customHeight="1">
      <c r="A11" s="572" t="s">
        <v>369</v>
      </c>
      <c r="B11" s="573" t="s">
        <v>370</v>
      </c>
      <c r="C11" s="573">
        <f>'6-6递延税款负债'!D30</f>
        <v>0</v>
      </c>
      <c r="D11" s="573">
        <f>'6-6递延税款负债'!E30</f>
        <v>0</v>
      </c>
      <c r="E11" s="573">
        <f>'6-6递延税款负债'!F30</f>
        <v>0</v>
      </c>
      <c r="F11" s="573">
        <f t="shared" si="0"/>
        <v>0</v>
      </c>
      <c r="G11" s="574">
        <f t="shared" si="1"/>
      </c>
    </row>
    <row r="12" spans="1:7" s="555" customFormat="1" ht="21.75" customHeight="1">
      <c r="A12" s="572" t="s">
        <v>371</v>
      </c>
      <c r="B12" s="573" t="s">
        <v>372</v>
      </c>
      <c r="C12" s="573">
        <f>'6-7其他非流负债'!E30</f>
        <v>0</v>
      </c>
      <c r="D12" s="573">
        <f>'6-7其他非流负债'!F30</f>
        <v>0</v>
      </c>
      <c r="E12" s="573">
        <f>'6-7其他非流负债'!G30</f>
        <v>0</v>
      </c>
      <c r="F12" s="573">
        <f t="shared" si="0"/>
        <v>0</v>
      </c>
      <c r="G12" s="574">
        <f t="shared" si="1"/>
      </c>
    </row>
    <row r="13" spans="1:7" s="555" customFormat="1" ht="21.75" customHeight="1">
      <c r="A13" s="572"/>
      <c r="B13" s="576"/>
      <c r="C13" s="577"/>
      <c r="D13" s="577"/>
      <c r="E13" s="577"/>
      <c r="F13" s="577"/>
      <c r="G13" s="578"/>
    </row>
    <row r="14" spans="1:7" s="555" customFormat="1" ht="21.75" customHeight="1">
      <c r="A14" s="572"/>
      <c r="B14" s="576"/>
      <c r="C14" s="577"/>
      <c r="D14" s="577"/>
      <c r="E14" s="577"/>
      <c r="F14" s="577"/>
      <c r="G14" s="578"/>
    </row>
    <row r="15" spans="1:7" s="555" customFormat="1" ht="21.75" customHeight="1">
      <c r="A15" s="572"/>
      <c r="B15" s="576"/>
      <c r="C15" s="577"/>
      <c r="D15" s="577"/>
      <c r="E15" s="577"/>
      <c r="F15" s="577"/>
      <c r="G15" s="578"/>
    </row>
    <row r="16" spans="1:7" s="555" customFormat="1" ht="21.75" customHeight="1">
      <c r="A16" s="572"/>
      <c r="B16" s="576"/>
      <c r="C16" s="577"/>
      <c r="D16" s="577"/>
      <c r="E16" s="577"/>
      <c r="F16" s="577"/>
      <c r="G16" s="578"/>
    </row>
    <row r="17" spans="1:7" s="555" customFormat="1" ht="21.75" customHeight="1">
      <c r="A17" s="572"/>
      <c r="B17" s="576"/>
      <c r="C17" s="577"/>
      <c r="D17" s="577"/>
      <c r="E17" s="577"/>
      <c r="F17" s="577"/>
      <c r="G17" s="578"/>
    </row>
    <row r="18" spans="1:7" s="555" customFormat="1" ht="21.75" customHeight="1">
      <c r="A18" s="572"/>
      <c r="B18" s="576"/>
      <c r="C18" s="577"/>
      <c r="D18" s="577"/>
      <c r="E18" s="577"/>
      <c r="F18" s="577"/>
      <c r="G18" s="578"/>
    </row>
    <row r="19" spans="1:7" s="555" customFormat="1" ht="21.75" customHeight="1">
      <c r="A19" s="572"/>
      <c r="B19" s="576"/>
      <c r="C19" s="577"/>
      <c r="D19" s="577"/>
      <c r="E19" s="577"/>
      <c r="F19" s="577"/>
      <c r="G19" s="578"/>
    </row>
    <row r="20" spans="1:7" s="555" customFormat="1" ht="21.75" customHeight="1">
      <c r="A20" s="572"/>
      <c r="B20" s="576"/>
      <c r="C20" s="577"/>
      <c r="D20" s="577"/>
      <c r="E20" s="577"/>
      <c r="F20" s="577"/>
      <c r="G20" s="578"/>
    </row>
    <row r="21" spans="1:7" s="555" customFormat="1" ht="21.75" customHeight="1">
      <c r="A21" s="572"/>
      <c r="B21" s="576"/>
      <c r="C21" s="577"/>
      <c r="D21" s="577"/>
      <c r="E21" s="577"/>
      <c r="F21" s="577"/>
      <c r="G21" s="578"/>
    </row>
    <row r="22" spans="1:7" s="555" customFormat="1" ht="21.75" customHeight="1">
      <c r="A22" s="572"/>
      <c r="B22" s="576"/>
      <c r="C22" s="577"/>
      <c r="D22" s="577"/>
      <c r="E22" s="577"/>
      <c r="F22" s="577"/>
      <c r="G22" s="578"/>
    </row>
    <row r="23" spans="1:7" s="555" customFormat="1" ht="21.75" customHeight="1">
      <c r="A23" s="572"/>
      <c r="B23" s="576"/>
      <c r="C23" s="577"/>
      <c r="D23" s="577"/>
      <c r="E23" s="577"/>
      <c r="F23" s="577"/>
      <c r="G23" s="578"/>
    </row>
    <row r="24" spans="1:7" s="555" customFormat="1" ht="21.75" customHeight="1">
      <c r="A24" s="572"/>
      <c r="B24" s="572"/>
      <c r="C24" s="579"/>
      <c r="D24" s="579"/>
      <c r="E24" s="579"/>
      <c r="F24" s="579"/>
      <c r="G24" s="578"/>
    </row>
    <row r="25" spans="1:7" s="555" customFormat="1" ht="21.75" customHeight="1">
      <c r="A25" s="572" t="s">
        <v>373</v>
      </c>
      <c r="B25" s="572" t="s">
        <v>374</v>
      </c>
      <c r="C25" s="573">
        <f>SUM(C6:C12)</f>
        <v>0</v>
      </c>
      <c r="D25" s="573">
        <f>SUM(D6:D12)</f>
        <v>0</v>
      </c>
      <c r="E25" s="573">
        <f>SUM(E6:E12)</f>
        <v>0</v>
      </c>
      <c r="F25" s="573">
        <f>E25-D25</f>
        <v>0</v>
      </c>
      <c r="G25" s="574">
        <f>IF(OR(D25=0,D25=""),"",ROUND(F25/D25*100,2))</f>
      </c>
    </row>
    <row r="26" spans="1:5" s="555" customFormat="1" ht="21.75" customHeight="1">
      <c r="A26" s="580" t="str">
        <f>'表5流负汇总'!A25</f>
        <v>被评估单位（或者产权持有人、填表人)：</v>
      </c>
      <c r="E26" s="581" t="s">
        <v>238</v>
      </c>
    </row>
    <row r="27" s="555" customFormat="1" ht="21.75" customHeight="1">
      <c r="A27" s="580" t="str">
        <f>'表5流负汇总'!A26</f>
        <v>填表日期：年月日</v>
      </c>
    </row>
  </sheetData>
  <sheetProtection password="817B" sheet="1" objects="1" scenarios="1"/>
  <dataValidations count="1">
    <dataValidation allowBlank="1" showInputMessage="1" showErrorMessage="1" imeMode="off" sqref="A4"/>
  </dataValidations>
  <hyperlinks>
    <hyperlink ref="A2" location="'分类汇总(2)'!B22" display="=IF('H:\中瑞华评估工作底稿\明细表模版\[评估申报表（模版）.xls]表3流资汇总'!$A$2=&quot;&quot;,&quot;&quot;,'H:\中瑞华评估工作底稿\明细表模版\[评估申报表（模版）.xls]表3流资汇总'!$A$2)"/>
    <hyperlink ref="B6" location="'6-1长期借款'!Print_Titles" display="长期借款"/>
    <hyperlink ref="B7" location="'6-2应付债券'!Print_Titles" display="应付债券"/>
    <hyperlink ref="B8" location="'6-3长期应付款'!Print_Titles" display="长期应付款"/>
    <hyperlink ref="B9" location="'6-4专项应付款'!Print_Titles" display="专项应付款"/>
    <hyperlink ref="B2" location="科目索引!G22" display="=IF('H:\中瑞华评估工作底稿\明细表模版\[评估申报表（模版）.xls]评估申报表填表摘要'!$A$2=&quot;&quot;,&quot;&quot;,'H:\中瑞华评估工作底稿\明细表模版\[评估申报表（模版）.xls]评估申报表填表摘要'!$A$2)"/>
    <hyperlink ref="B12" location="'6-7其他非流负债'!Print_Titles" display="其他长期负债"/>
    <hyperlink ref="B11" location="'6-6递延税款负债'!Print_Titles" display="递延所得税负债"/>
    <hyperlink ref="B10" location="'6-5预计负债'!A1" display="预计负债"/>
  </hyperlinks>
  <printOptions horizontalCentered="1"/>
  <pageMargins left="0.35433070866141736" right="0.35433070866141736" top="0.7874015748031497" bottom="0.7874015748031497" header="1.3385826771653544" footer="0.5118110236220472"/>
  <pageSetup horizontalDpi="600" verticalDpi="600" orientation="landscape" paperSize="9" scale="75"/>
  <colBreaks count="1" manualBreakCount="1">
    <brk id="7" max="65535" man="1"/>
  </colBreaks>
</worksheet>
</file>

<file path=xl/worksheets/sheet14.xml><?xml version="1.0" encoding="utf-8"?>
<worksheet xmlns="http://schemas.openxmlformats.org/spreadsheetml/2006/main" xmlns:r="http://schemas.openxmlformats.org/officeDocument/2006/relationships">
  <dimension ref="A1:J23"/>
  <sheetViews>
    <sheetView workbookViewId="0" topLeftCell="A1">
      <selection activeCell="E21" sqref="E21"/>
    </sheetView>
  </sheetViews>
  <sheetFormatPr defaultColWidth="8.75390625" defaultRowHeight="19.5" customHeight="1"/>
  <cols>
    <col min="1" max="1" width="5.25390625" style="71" customWidth="1"/>
    <col min="2" max="2" width="23.625" style="72" customWidth="1"/>
    <col min="3" max="3" width="6.00390625" style="72" customWidth="1"/>
    <col min="4" max="4" width="11.375" style="74" customWidth="1"/>
    <col min="5" max="5" width="11.625" style="75" customWidth="1"/>
    <col min="6" max="6" width="13.75390625" style="74" customWidth="1"/>
    <col min="7" max="7" width="14.625" style="74" hidden="1" customWidth="1"/>
    <col min="8" max="8" width="14.625" style="74" customWidth="1"/>
    <col min="9" max="9" width="6.75390625" style="75" customWidth="1"/>
    <col min="10" max="10" width="13.375" style="72" customWidth="1"/>
    <col min="11" max="16384" width="8.75390625" style="73" customWidth="1"/>
  </cols>
  <sheetData>
    <row r="1" spans="1:10" s="546" customFormat="1" ht="24.75" customHeight="1">
      <c r="A1" s="76" t="s">
        <v>375</v>
      </c>
      <c r="B1" s="547"/>
      <c r="C1" s="547"/>
      <c r="D1" s="548"/>
      <c r="E1" s="549"/>
      <c r="F1" s="548"/>
      <c r="G1" s="548"/>
      <c r="H1" s="548"/>
      <c r="I1" s="549"/>
      <c r="J1" s="547"/>
    </row>
    <row r="2" spans="1:10" s="258" customFormat="1" ht="13.5" customHeight="1">
      <c r="A2" s="81" t="str">
        <f>IF('表3流资汇总'!$A$2="","",'表3流资汇总'!$A$2)</f>
        <v>返回</v>
      </c>
      <c r="B2" s="82" t="str">
        <f>IF('评估申报表填表摘要'!$A$2="","",'评估申报表填表摘要'!$A$2)</f>
        <v>返回索引页</v>
      </c>
      <c r="C2" s="257"/>
      <c r="D2" s="259"/>
      <c r="E2" s="260"/>
      <c r="F2" s="259"/>
      <c r="G2" s="259"/>
      <c r="H2" s="259"/>
      <c r="I2" s="552"/>
      <c r="J2" s="257"/>
    </row>
    <row r="3" spans="1:10" s="258" customFormat="1" ht="13.5" customHeight="1">
      <c r="A3" s="87" t="str">
        <f>'结果汇总'!$A$3</f>
        <v>  评估基准日：2020年3月12日</v>
      </c>
      <c r="B3" s="550"/>
      <c r="C3" s="550"/>
      <c r="D3" s="551"/>
      <c r="E3" s="91"/>
      <c r="F3" s="551"/>
      <c r="G3" s="551"/>
      <c r="H3" s="551"/>
      <c r="I3" s="553"/>
      <c r="J3" s="550"/>
    </row>
    <row r="4" spans="1:10" s="166" customFormat="1" ht="13.5" customHeight="1">
      <c r="A4" s="92" t="str">
        <f>'结果汇总'!$A$4</f>
        <v>被评估单位（或者产权持有单位）：左世合、周海翔、云南渝庆建筑劳务有限公司</v>
      </c>
      <c r="B4" s="295"/>
      <c r="C4" s="503"/>
      <c r="D4" s="297"/>
      <c r="E4" s="300"/>
      <c r="F4" s="297"/>
      <c r="G4" s="298"/>
      <c r="H4" s="297"/>
      <c r="I4" s="534"/>
      <c r="J4" s="503"/>
    </row>
    <row r="5" spans="1:10" s="83" customFormat="1" ht="15.75" customHeight="1">
      <c r="A5" s="184" t="s">
        <v>139</v>
      </c>
      <c r="B5" s="119" t="s">
        <v>376</v>
      </c>
      <c r="C5" s="119" t="s">
        <v>377</v>
      </c>
      <c r="D5" s="172" t="s">
        <v>378</v>
      </c>
      <c r="E5" s="521" t="s">
        <v>379</v>
      </c>
      <c r="F5" s="172" t="s">
        <v>113</v>
      </c>
      <c r="G5" s="124" t="s">
        <v>114</v>
      </c>
      <c r="H5" s="124" t="s">
        <v>115</v>
      </c>
      <c r="I5" s="436" t="s">
        <v>117</v>
      </c>
      <c r="J5" s="119" t="s">
        <v>380</v>
      </c>
    </row>
    <row r="6" spans="1:10" s="70" customFormat="1" ht="15.75" customHeight="1">
      <c r="A6" s="97"/>
      <c r="B6" s="103"/>
      <c r="C6" s="105"/>
      <c r="D6" s="107"/>
      <c r="E6" s="317"/>
      <c r="F6" s="145"/>
      <c r="G6" s="145"/>
      <c r="H6" s="145"/>
      <c r="I6" s="254"/>
      <c r="J6" s="103"/>
    </row>
    <row r="7" spans="1:10" s="70" customFormat="1" ht="15.75" customHeight="1">
      <c r="A7" s="97"/>
      <c r="B7" s="103"/>
      <c r="C7" s="105"/>
      <c r="D7" s="107"/>
      <c r="E7" s="317"/>
      <c r="F7" s="107"/>
      <c r="G7" s="107"/>
      <c r="H7" s="107"/>
      <c r="I7" s="254">
        <f aca="true" t="shared" si="0" ref="I7:I21">IF(OR(G7=0,G7=""),"",ROUND((H7-G7)/G7*100,2))</f>
      </c>
      <c r="J7" s="103"/>
    </row>
    <row r="8" spans="1:10" s="70" customFormat="1" ht="15.75" customHeight="1">
      <c r="A8" s="97"/>
      <c r="B8" s="103"/>
      <c r="C8" s="105"/>
      <c r="D8" s="106"/>
      <c r="E8" s="317"/>
      <c r="F8" s="107"/>
      <c r="G8" s="107"/>
      <c r="H8" s="107"/>
      <c r="I8" s="254">
        <f t="shared" si="0"/>
      </c>
      <c r="J8" s="103"/>
    </row>
    <row r="9" spans="1:10" s="70" customFormat="1" ht="15.75" customHeight="1">
      <c r="A9" s="97"/>
      <c r="B9" s="103"/>
      <c r="C9" s="105"/>
      <c r="D9" s="106"/>
      <c r="E9" s="317"/>
      <c r="F9" s="107"/>
      <c r="G9" s="107"/>
      <c r="H9" s="107"/>
      <c r="I9" s="254">
        <f t="shared" si="0"/>
      </c>
      <c r="J9" s="103"/>
    </row>
    <row r="10" spans="1:10" s="70" customFormat="1" ht="15.75" customHeight="1">
      <c r="A10" s="97"/>
      <c r="B10" s="103"/>
      <c r="C10" s="105"/>
      <c r="D10" s="106"/>
      <c r="E10" s="317"/>
      <c r="F10" s="107"/>
      <c r="G10" s="107"/>
      <c r="H10" s="107"/>
      <c r="I10" s="254">
        <f t="shared" si="0"/>
      </c>
      <c r="J10" s="103"/>
    </row>
    <row r="11" spans="1:10" s="70" customFormat="1" ht="15.75" customHeight="1">
      <c r="A11" s="97"/>
      <c r="B11" s="103"/>
      <c r="C11" s="105"/>
      <c r="D11" s="106"/>
      <c r="E11" s="317"/>
      <c r="F11" s="107"/>
      <c r="G11" s="107"/>
      <c r="H11" s="107"/>
      <c r="I11" s="254">
        <f t="shared" si="0"/>
      </c>
      <c r="J11" s="103"/>
    </row>
    <row r="12" spans="1:10" s="70" customFormat="1" ht="15.75" customHeight="1">
      <c r="A12" s="97"/>
      <c r="B12" s="103"/>
      <c r="C12" s="105"/>
      <c r="D12" s="106"/>
      <c r="E12" s="317"/>
      <c r="F12" s="107"/>
      <c r="G12" s="107"/>
      <c r="H12" s="107"/>
      <c r="I12" s="254">
        <f t="shared" si="0"/>
      </c>
      <c r="J12" s="103"/>
    </row>
    <row r="13" spans="1:10" s="70" customFormat="1" ht="15.75" customHeight="1">
      <c r="A13" s="97"/>
      <c r="B13" s="103"/>
      <c r="C13" s="105"/>
      <c r="D13" s="106"/>
      <c r="E13" s="317"/>
      <c r="F13" s="107"/>
      <c r="G13" s="107"/>
      <c r="H13" s="107"/>
      <c r="I13" s="254">
        <f t="shared" si="0"/>
      </c>
      <c r="J13" s="103"/>
    </row>
    <row r="14" spans="1:10" s="70" customFormat="1" ht="15.75" customHeight="1">
      <c r="A14" s="97"/>
      <c r="B14" s="103"/>
      <c r="C14" s="105"/>
      <c r="D14" s="106"/>
      <c r="E14" s="317"/>
      <c r="F14" s="107"/>
      <c r="G14" s="107"/>
      <c r="H14" s="107"/>
      <c r="I14" s="254"/>
      <c r="J14" s="103"/>
    </row>
    <row r="15" spans="1:10" s="70" customFormat="1" ht="15.75" customHeight="1">
      <c r="A15" s="97"/>
      <c r="B15" s="103"/>
      <c r="C15" s="105"/>
      <c r="D15" s="106"/>
      <c r="E15" s="317"/>
      <c r="F15" s="107"/>
      <c r="G15" s="107"/>
      <c r="H15" s="107"/>
      <c r="I15" s="254">
        <f t="shared" si="0"/>
      </c>
      <c r="J15" s="103"/>
    </row>
    <row r="16" spans="1:10" s="70" customFormat="1" ht="15.75" customHeight="1">
      <c r="A16" s="97"/>
      <c r="B16" s="103"/>
      <c r="C16" s="105"/>
      <c r="D16" s="106"/>
      <c r="E16" s="317"/>
      <c r="F16" s="107"/>
      <c r="G16" s="107"/>
      <c r="H16" s="107"/>
      <c r="I16" s="254">
        <f t="shared" si="0"/>
      </c>
      <c r="J16" s="103"/>
    </row>
    <row r="17" spans="1:10" s="70" customFormat="1" ht="15.75" customHeight="1">
      <c r="A17" s="97"/>
      <c r="B17" s="103"/>
      <c r="C17" s="105"/>
      <c r="D17" s="106"/>
      <c r="E17" s="317"/>
      <c r="F17" s="107"/>
      <c r="G17" s="107"/>
      <c r="H17" s="107"/>
      <c r="I17" s="254">
        <f t="shared" si="0"/>
      </c>
      <c r="J17" s="103"/>
    </row>
    <row r="18" spans="1:10" s="70" customFormat="1" ht="15.75" customHeight="1">
      <c r="A18" s="97"/>
      <c r="B18" s="103"/>
      <c r="C18" s="105"/>
      <c r="D18" s="106"/>
      <c r="E18" s="317"/>
      <c r="F18" s="107"/>
      <c r="G18" s="107"/>
      <c r="H18" s="107"/>
      <c r="I18" s="254">
        <f t="shared" si="0"/>
      </c>
      <c r="J18" s="103"/>
    </row>
    <row r="19" spans="1:10" s="70" customFormat="1" ht="15.75" customHeight="1">
      <c r="A19" s="97"/>
      <c r="B19" s="103"/>
      <c r="C19" s="105"/>
      <c r="D19" s="106"/>
      <c r="E19" s="317"/>
      <c r="F19" s="107"/>
      <c r="G19" s="107"/>
      <c r="H19" s="107"/>
      <c r="I19" s="254">
        <f t="shared" si="0"/>
      </c>
      <c r="J19" s="103"/>
    </row>
    <row r="20" spans="1:10" s="70" customFormat="1" ht="15.75" customHeight="1">
      <c r="A20" s="97"/>
      <c r="B20" s="103"/>
      <c r="C20" s="105"/>
      <c r="D20" s="106"/>
      <c r="E20" s="317"/>
      <c r="F20" s="107"/>
      <c r="G20" s="107"/>
      <c r="H20" s="107"/>
      <c r="I20" s="254">
        <f t="shared" si="0"/>
      </c>
      <c r="J20" s="103"/>
    </row>
    <row r="21" spans="1:10" s="70" customFormat="1" ht="15.75" customHeight="1">
      <c r="A21" s="108" t="s">
        <v>381</v>
      </c>
      <c r="B21" s="110"/>
      <c r="C21" s="103"/>
      <c r="D21" s="106"/>
      <c r="E21" s="317"/>
      <c r="F21" s="107">
        <f>SUM(F6:F20)</f>
        <v>0</v>
      </c>
      <c r="G21" s="107">
        <f>SUM(G6:G20)</f>
        <v>0</v>
      </c>
      <c r="H21" s="107">
        <f>SUM(H6:H20)</f>
        <v>0</v>
      </c>
      <c r="I21" s="254">
        <f t="shared" si="0"/>
      </c>
      <c r="J21" s="103"/>
    </row>
    <row r="22" spans="1:10" s="70" customFormat="1" ht="19.5" customHeight="1">
      <c r="A22" s="113"/>
      <c r="B22" s="84"/>
      <c r="C22" s="84"/>
      <c r="D22" s="85"/>
      <c r="E22" s="86"/>
      <c r="F22" s="85"/>
      <c r="G22" s="85"/>
      <c r="H22" s="85"/>
      <c r="I22" s="86"/>
      <c r="J22" s="84"/>
    </row>
    <row r="23" spans="1:10" s="70" customFormat="1" ht="19.5" customHeight="1">
      <c r="A23" s="113"/>
      <c r="B23" s="84"/>
      <c r="C23" s="84"/>
      <c r="D23" s="85"/>
      <c r="E23" s="86"/>
      <c r="F23" s="85"/>
      <c r="G23" s="85"/>
      <c r="H23" s="85"/>
      <c r="I23" s="86"/>
      <c r="J23" s="84"/>
    </row>
  </sheetData>
  <sheetProtection/>
  <mergeCells count="1">
    <mergeCell ref="A21:B21"/>
  </mergeCells>
  <dataValidations count="1">
    <dataValidation allowBlank="1" showInputMessage="1" showErrorMessage="1" imeMode="off" sqref="A4:B4 F4:I4"/>
  </dataValidations>
  <hyperlinks>
    <hyperlink ref="A2" location="'表3-1货币资金'!B6" display="=IF(表3流资汇总!$A$2=&quot;&quot;,&quot;&quot;,表3流资汇总!$A$2)"/>
    <hyperlink ref="B2" location="科目索引!E5" display="=IF(评估申报表填表摘要!$A$2=&quot;&quot;,&quot;&quot;,评估申报表填表摘要!$A$2)"/>
  </hyperlinks>
  <printOptions horizontalCentered="1"/>
  <pageMargins left="0.35433070866141736" right="0.35433070866141736" top="0.5905511811023623" bottom="0.7874015748031497" header="1.062992125984252" footer="0.4724409448818898"/>
  <pageSetup horizontalDpi="600" verticalDpi="600" orientation="landscape" paperSize="9"/>
  <headerFooter alignWithMargins="0">
    <oddHeader>&amp;R&amp;9表3-1-1
共&amp;N页第&amp;P页
金额单位：人民币元</oddHeader>
    <oddFooter>&amp;L&amp;9被评估单位（或产权持有人）填表人：
填表日期：     年  月  日&amp;C&amp;9评估人员：冯敏云、毕兆强
</oddFooter>
  </headerFooter>
</worksheet>
</file>

<file path=xl/worksheets/sheet15.xml><?xml version="1.0" encoding="utf-8"?>
<worksheet xmlns="http://schemas.openxmlformats.org/spreadsheetml/2006/main" xmlns:r="http://schemas.openxmlformats.org/officeDocument/2006/relationships">
  <dimension ref="A1:K31"/>
  <sheetViews>
    <sheetView workbookViewId="0" topLeftCell="A1">
      <pane xSplit="2" ySplit="5" topLeftCell="C6" activePane="bottomRight" state="frozen"/>
      <selection pane="bottomRight" activeCell="E18" sqref="E18"/>
    </sheetView>
  </sheetViews>
  <sheetFormatPr defaultColWidth="8.75390625" defaultRowHeight="15.75" customHeight="1"/>
  <cols>
    <col min="1" max="1" width="5.00390625" style="418" customWidth="1"/>
    <col min="2" max="2" width="21.875" style="72" customWidth="1"/>
    <col min="3" max="3" width="18.875" style="72" bestFit="1" customWidth="1"/>
    <col min="4" max="4" width="5.625" style="149" customWidth="1"/>
    <col min="5" max="5" width="9.875" style="74" customWidth="1"/>
    <col min="6" max="6" width="11.625" style="75" customWidth="1"/>
    <col min="7" max="7" width="15.375" style="74" customWidth="1"/>
    <col min="8" max="8" width="12.25390625" style="74" hidden="1" customWidth="1"/>
    <col min="9" max="9" width="12.25390625" style="74" customWidth="1"/>
    <col min="10" max="10" width="6.75390625" style="539" bestFit="1" customWidth="1"/>
    <col min="11" max="11" width="6.375" style="72" customWidth="1"/>
    <col min="12" max="16384" width="8.75390625" style="73" customWidth="1"/>
  </cols>
  <sheetData>
    <row r="1" spans="1:11" s="114" customFormat="1" ht="24.75" customHeight="1">
      <c r="A1" s="76" t="s">
        <v>382</v>
      </c>
      <c r="B1" s="77"/>
      <c r="C1" s="77"/>
      <c r="D1" s="77"/>
      <c r="E1" s="79"/>
      <c r="F1" s="80"/>
      <c r="G1" s="79"/>
      <c r="H1" s="79"/>
      <c r="I1" s="79"/>
      <c r="J1" s="80"/>
      <c r="K1" s="77"/>
    </row>
    <row r="2" spans="1:11" s="70" customFormat="1" ht="13.5" customHeight="1">
      <c r="A2" s="81" t="str">
        <f>IF('表3流资汇总'!$A$2="","",'表3流资汇总'!$A$2)</f>
        <v>返回</v>
      </c>
      <c r="B2" s="82" t="str">
        <f>IF('评估申报表填表摘要'!$A$2="","",'评估申报表填表摘要'!$A$2)</f>
        <v>返回索引页</v>
      </c>
      <c r="C2" s="84"/>
      <c r="D2" s="282"/>
      <c r="E2" s="85"/>
      <c r="F2" s="86"/>
      <c r="G2" s="85"/>
      <c r="H2" s="85"/>
      <c r="I2" s="85"/>
      <c r="J2" s="248"/>
      <c r="K2" s="84"/>
    </row>
    <row r="3" spans="1:11" s="70" customFormat="1" ht="13.5" customHeight="1">
      <c r="A3" s="87" t="str">
        <f>'结果汇总'!$A$3</f>
        <v>  评估基准日：2020年3月12日</v>
      </c>
      <c r="B3" s="88"/>
      <c r="C3" s="88"/>
      <c r="D3" s="88"/>
      <c r="E3" s="90"/>
      <c r="F3" s="91"/>
      <c r="G3" s="90"/>
      <c r="H3" s="90"/>
      <c r="I3" s="90"/>
      <c r="J3" s="91"/>
      <c r="K3" s="88"/>
    </row>
    <row r="4" spans="1:11" s="166" customFormat="1" ht="13.5" customHeight="1">
      <c r="A4" s="92" t="str">
        <f>'结果汇总'!$A$4</f>
        <v>被评估单位（或者产权持有单位）：左世合、周海翔、云南渝庆建筑劳务有限公司</v>
      </c>
      <c r="B4" s="295"/>
      <c r="C4" s="295"/>
      <c r="D4" s="536"/>
      <c r="E4" s="297"/>
      <c r="F4" s="300"/>
      <c r="G4" s="297"/>
      <c r="H4" s="298"/>
      <c r="I4" s="297"/>
      <c r="J4" s="544"/>
      <c r="K4" s="503"/>
    </row>
    <row r="5" spans="1:11" s="83" customFormat="1" ht="15.75" customHeight="1">
      <c r="A5" s="184" t="s">
        <v>139</v>
      </c>
      <c r="B5" s="119" t="s">
        <v>383</v>
      </c>
      <c r="C5" s="119" t="s">
        <v>384</v>
      </c>
      <c r="D5" s="119" t="s">
        <v>377</v>
      </c>
      <c r="E5" s="172" t="s">
        <v>378</v>
      </c>
      <c r="F5" s="521" t="s">
        <v>379</v>
      </c>
      <c r="G5" s="172" t="s">
        <v>113</v>
      </c>
      <c r="H5" s="124" t="s">
        <v>114</v>
      </c>
      <c r="I5" s="124" t="s">
        <v>115</v>
      </c>
      <c r="J5" s="102" t="s">
        <v>117</v>
      </c>
      <c r="K5" s="98" t="s">
        <v>380</v>
      </c>
    </row>
    <row r="6" spans="1:11" s="70" customFormat="1" ht="15.75" customHeight="1">
      <c r="A6" s="97"/>
      <c r="B6" s="540"/>
      <c r="C6" s="541"/>
      <c r="D6" s="105"/>
      <c r="E6" s="106"/>
      <c r="F6" s="317"/>
      <c r="G6" s="145"/>
      <c r="H6" s="145"/>
      <c r="I6" s="145"/>
      <c r="J6" s="254"/>
      <c r="K6" s="103"/>
    </row>
    <row r="7" spans="1:11" s="70" customFormat="1" ht="15.75" customHeight="1">
      <c r="A7" s="97"/>
      <c r="B7" s="103"/>
      <c r="C7" s="164"/>
      <c r="D7" s="105"/>
      <c r="E7" s="106"/>
      <c r="F7" s="317"/>
      <c r="G7" s="145"/>
      <c r="H7" s="145"/>
      <c r="I7" s="145"/>
      <c r="J7" s="254">
        <f aca="true" t="shared" si="0" ref="J7:J29">IF(OR(H7=0,H7=""),"",ROUND((I7-H7)/H7*100,2))</f>
      </c>
      <c r="K7" s="103"/>
    </row>
    <row r="8" spans="1:11" s="70" customFormat="1" ht="15.75" customHeight="1">
      <c r="A8" s="97"/>
      <c r="B8" s="103"/>
      <c r="C8" s="164"/>
      <c r="D8" s="105"/>
      <c r="E8" s="106"/>
      <c r="F8" s="317"/>
      <c r="G8" s="145"/>
      <c r="H8" s="145"/>
      <c r="I8" s="145"/>
      <c r="J8" s="254">
        <f t="shared" si="0"/>
      </c>
      <c r="K8" s="103"/>
    </row>
    <row r="9" spans="1:11" s="70" customFormat="1" ht="15.75" customHeight="1">
      <c r="A9" s="97"/>
      <c r="B9" s="103"/>
      <c r="C9" s="164"/>
      <c r="D9" s="105"/>
      <c r="E9" s="106"/>
      <c r="F9" s="317"/>
      <c r="G9" s="145"/>
      <c r="H9" s="145"/>
      <c r="I9" s="145"/>
      <c r="J9" s="254">
        <f t="shared" si="0"/>
      </c>
      <c r="K9" s="103"/>
    </row>
    <row r="10" spans="1:11" s="70" customFormat="1" ht="15.75" customHeight="1">
      <c r="A10" s="97"/>
      <c r="B10" s="103"/>
      <c r="C10" s="164"/>
      <c r="D10" s="105"/>
      <c r="E10" s="106"/>
      <c r="F10" s="317"/>
      <c r="G10" s="145"/>
      <c r="H10" s="107"/>
      <c r="I10" s="107"/>
      <c r="J10" s="254">
        <f t="shared" si="0"/>
      </c>
      <c r="K10" s="164"/>
    </row>
    <row r="11" spans="1:11" s="70" customFormat="1" ht="15.75" customHeight="1">
      <c r="A11" s="97"/>
      <c r="B11" s="164"/>
      <c r="C11" s="164"/>
      <c r="D11" s="105"/>
      <c r="E11" s="106"/>
      <c r="F11" s="317"/>
      <c r="G11" s="145"/>
      <c r="H11" s="107"/>
      <c r="J11" s="254">
        <f>IF(OR(H11=0,H11=""),"",ROUND((I12-H11)/H11*100,2))</f>
      </c>
      <c r="K11" s="103"/>
    </row>
    <row r="12" spans="1:11" s="70" customFormat="1" ht="15.75" customHeight="1">
      <c r="A12" s="97"/>
      <c r="B12" s="164"/>
      <c r="C12" s="164"/>
      <c r="D12" s="105"/>
      <c r="E12" s="106"/>
      <c r="F12" s="317"/>
      <c r="G12" s="145"/>
      <c r="H12" s="107"/>
      <c r="I12" s="107"/>
      <c r="J12" s="254">
        <f>IF(OR(H12=0,H12=""),"",ROUND((#REF!-H12)/H12*100,2))</f>
      </c>
      <c r="K12" s="164"/>
    </row>
    <row r="13" spans="1:11" s="148" customFormat="1" ht="15.75" customHeight="1">
      <c r="A13" s="154"/>
      <c r="B13" s="164"/>
      <c r="C13" s="164"/>
      <c r="D13" s="346"/>
      <c r="E13" s="144"/>
      <c r="F13" s="542"/>
      <c r="G13" s="145"/>
      <c r="H13" s="107"/>
      <c r="I13" s="107"/>
      <c r="J13" s="330">
        <f t="shared" si="0"/>
      </c>
      <c r="K13" s="164"/>
    </row>
    <row r="14" spans="1:11" s="70" customFormat="1" ht="15.75" customHeight="1">
      <c r="A14" s="97"/>
      <c r="B14" s="103"/>
      <c r="C14" s="103"/>
      <c r="D14" s="105"/>
      <c r="E14" s="106"/>
      <c r="F14" s="317"/>
      <c r="G14" s="107"/>
      <c r="H14" s="107"/>
      <c r="I14" s="107"/>
      <c r="J14" s="254">
        <f t="shared" si="0"/>
      </c>
      <c r="K14" s="103"/>
    </row>
    <row r="15" spans="1:11" s="70" customFormat="1" ht="15.75" customHeight="1">
      <c r="A15" s="97"/>
      <c r="B15" s="103"/>
      <c r="C15" s="103"/>
      <c r="D15" s="105"/>
      <c r="E15" s="106"/>
      <c r="F15" s="317"/>
      <c r="G15" s="107"/>
      <c r="H15" s="107"/>
      <c r="I15" s="107"/>
      <c r="J15" s="254">
        <f t="shared" si="0"/>
      </c>
      <c r="K15" s="103"/>
    </row>
    <row r="16" spans="1:11" s="70" customFormat="1" ht="15.75" customHeight="1">
      <c r="A16" s="97"/>
      <c r="B16" s="103"/>
      <c r="C16" s="103"/>
      <c r="D16" s="105"/>
      <c r="E16" s="106"/>
      <c r="F16" s="317"/>
      <c r="G16" s="107"/>
      <c r="H16" s="107"/>
      <c r="I16" s="107"/>
      <c r="J16" s="254">
        <f t="shared" si="0"/>
      </c>
      <c r="K16" s="103"/>
    </row>
    <row r="17" spans="1:11" s="70" customFormat="1" ht="15.75" customHeight="1">
      <c r="A17" s="97"/>
      <c r="B17" s="103"/>
      <c r="C17" s="103"/>
      <c r="D17" s="105"/>
      <c r="E17" s="106"/>
      <c r="F17" s="317"/>
      <c r="G17" s="107"/>
      <c r="H17" s="107"/>
      <c r="I17" s="107"/>
      <c r="J17" s="254">
        <f t="shared" si="0"/>
      </c>
      <c r="K17" s="103"/>
    </row>
    <row r="18" spans="1:11" s="70" customFormat="1" ht="15.75" customHeight="1">
      <c r="A18" s="97"/>
      <c r="B18" s="103"/>
      <c r="C18" s="103"/>
      <c r="D18" s="105"/>
      <c r="E18" s="106"/>
      <c r="F18" s="317"/>
      <c r="G18" s="107"/>
      <c r="H18" s="107"/>
      <c r="I18" s="107"/>
      <c r="J18" s="254">
        <f t="shared" si="0"/>
      </c>
      <c r="K18" s="103"/>
    </row>
    <row r="19" spans="1:11" s="70" customFormat="1" ht="15.75" customHeight="1">
      <c r="A19" s="97"/>
      <c r="B19" s="103"/>
      <c r="C19" s="103"/>
      <c r="D19" s="105"/>
      <c r="E19" s="106"/>
      <c r="F19" s="317"/>
      <c r="G19" s="107"/>
      <c r="H19" s="107"/>
      <c r="I19" s="107"/>
      <c r="J19" s="254"/>
      <c r="K19" s="103"/>
    </row>
    <row r="20" spans="1:11" s="70" customFormat="1" ht="15.75" customHeight="1">
      <c r="A20" s="97"/>
      <c r="B20" s="103"/>
      <c r="C20" s="103"/>
      <c r="D20" s="105"/>
      <c r="E20" s="106"/>
      <c r="F20" s="317"/>
      <c r="G20" s="107"/>
      <c r="H20" s="107"/>
      <c r="I20" s="107"/>
      <c r="J20" s="254"/>
      <c r="K20" s="103"/>
    </row>
    <row r="21" spans="1:11" s="70" customFormat="1" ht="15.75" customHeight="1">
      <c r="A21" s="97"/>
      <c r="B21" s="103"/>
      <c r="C21" s="103"/>
      <c r="D21" s="105"/>
      <c r="E21" s="106"/>
      <c r="F21" s="317"/>
      <c r="G21" s="107"/>
      <c r="H21" s="107"/>
      <c r="I21" s="107"/>
      <c r="J21" s="254">
        <f t="shared" si="0"/>
      </c>
      <c r="K21" s="103"/>
    </row>
    <row r="22" spans="1:11" s="70" customFormat="1" ht="15.75" customHeight="1">
      <c r="A22" s="97"/>
      <c r="B22" s="103"/>
      <c r="C22" s="103"/>
      <c r="D22" s="105"/>
      <c r="E22" s="106"/>
      <c r="F22" s="317"/>
      <c r="G22" s="107"/>
      <c r="H22" s="107"/>
      <c r="I22" s="107"/>
      <c r="J22" s="254">
        <f t="shared" si="0"/>
      </c>
      <c r="K22" s="103"/>
    </row>
    <row r="23" spans="1:11" s="70" customFormat="1" ht="15.75" customHeight="1">
      <c r="A23" s="97"/>
      <c r="B23" s="103"/>
      <c r="C23" s="103"/>
      <c r="D23" s="105"/>
      <c r="E23" s="106"/>
      <c r="F23" s="317"/>
      <c r="G23" s="107"/>
      <c r="H23" s="107"/>
      <c r="I23" s="107"/>
      <c r="J23" s="254">
        <f t="shared" si="0"/>
      </c>
      <c r="K23" s="103"/>
    </row>
    <row r="24" spans="1:11" s="70" customFormat="1" ht="15.75" customHeight="1">
      <c r="A24" s="97"/>
      <c r="B24" s="103"/>
      <c r="C24" s="103"/>
      <c r="D24" s="105"/>
      <c r="E24" s="106"/>
      <c r="F24" s="317"/>
      <c r="G24" s="107"/>
      <c r="H24" s="107"/>
      <c r="I24" s="107"/>
      <c r="J24" s="254">
        <f t="shared" si="0"/>
      </c>
      <c r="K24" s="103"/>
    </row>
    <row r="25" spans="1:11" s="70" customFormat="1" ht="15.75" customHeight="1">
      <c r="A25" s="97"/>
      <c r="B25" s="103"/>
      <c r="C25" s="103"/>
      <c r="D25" s="105"/>
      <c r="E25" s="106"/>
      <c r="F25" s="317"/>
      <c r="G25" s="107"/>
      <c r="H25" s="107"/>
      <c r="I25" s="107"/>
      <c r="J25" s="254">
        <f t="shared" si="0"/>
      </c>
      <c r="K25" s="103"/>
    </row>
    <row r="26" spans="1:11" s="70" customFormat="1" ht="15.75" customHeight="1">
      <c r="A26" s="97"/>
      <c r="B26" s="103"/>
      <c r="C26" s="103"/>
      <c r="D26" s="105"/>
      <c r="E26" s="106"/>
      <c r="F26" s="317"/>
      <c r="G26" s="107"/>
      <c r="H26" s="107"/>
      <c r="I26" s="107"/>
      <c r="J26" s="254">
        <f t="shared" si="0"/>
      </c>
      <c r="K26" s="103"/>
    </row>
    <row r="27" spans="1:11" s="70" customFormat="1" ht="15.75" customHeight="1">
      <c r="A27" s="97"/>
      <c r="B27" s="103"/>
      <c r="C27" s="103"/>
      <c r="D27" s="105"/>
      <c r="E27" s="106"/>
      <c r="F27" s="317"/>
      <c r="G27" s="107"/>
      <c r="H27" s="107"/>
      <c r="I27" s="107"/>
      <c r="J27" s="254">
        <f t="shared" si="0"/>
      </c>
      <c r="K27" s="103"/>
    </row>
    <row r="28" spans="1:11" s="70" customFormat="1" ht="15.75" customHeight="1">
      <c r="A28" s="97"/>
      <c r="B28" s="103"/>
      <c r="C28" s="103"/>
      <c r="D28" s="105"/>
      <c r="E28" s="106"/>
      <c r="F28" s="317"/>
      <c r="G28" s="107"/>
      <c r="H28" s="107"/>
      <c r="I28" s="107"/>
      <c r="J28" s="254">
        <f t="shared" si="0"/>
      </c>
      <c r="K28" s="103"/>
    </row>
    <row r="29" spans="1:11" s="70" customFormat="1" ht="15.75" customHeight="1">
      <c r="A29" s="108" t="s">
        <v>381</v>
      </c>
      <c r="B29" s="110"/>
      <c r="C29" s="299"/>
      <c r="D29" s="105"/>
      <c r="E29" s="106"/>
      <c r="F29" s="543"/>
      <c r="G29" s="107">
        <f>SUM(G6:G28)</f>
        <v>0</v>
      </c>
      <c r="H29" s="107">
        <f>SUM(H6:H28)</f>
        <v>0</v>
      </c>
      <c r="I29" s="107">
        <f>SUM(I6:I28)</f>
        <v>0</v>
      </c>
      <c r="J29" s="254">
        <f t="shared" si="0"/>
      </c>
      <c r="K29" s="103"/>
    </row>
    <row r="30" spans="1:11" s="70" customFormat="1" ht="15.75" customHeight="1">
      <c r="A30" s="266"/>
      <c r="B30" s="152"/>
      <c r="C30" s="152"/>
      <c r="D30" s="152"/>
      <c r="E30" s="538"/>
      <c r="F30" s="435"/>
      <c r="G30" s="430"/>
      <c r="H30" s="430"/>
      <c r="I30" s="430"/>
      <c r="J30" s="545"/>
      <c r="K30" s="84"/>
    </row>
    <row r="31" spans="1:11" s="70" customFormat="1" ht="15.75" customHeight="1">
      <c r="A31" s="266"/>
      <c r="B31" s="72"/>
      <c r="C31" s="84"/>
      <c r="D31" s="282"/>
      <c r="E31" s="85"/>
      <c r="F31" s="86"/>
      <c r="G31" s="85"/>
      <c r="H31" s="85"/>
      <c r="I31" s="85"/>
      <c r="J31" s="248"/>
      <c r="K31" s="84"/>
    </row>
  </sheetData>
  <sheetProtection/>
  <mergeCells count="1">
    <mergeCell ref="A29:B29"/>
  </mergeCells>
  <dataValidations count="1">
    <dataValidation allowBlank="1" showInputMessage="1" showErrorMessage="1" imeMode="off" sqref="E3 A4:C4 G4:J4"/>
  </dataValidations>
  <hyperlinks>
    <hyperlink ref="A2" location="'表3-1货币资金'!B7" display="=IF(表3流资汇总!$A$2=&quot;&quot;,&quot;&quot;,表3流资汇总!$A$2)"/>
    <hyperlink ref="B2" location="科目索引!E6" display="=IF(评估申报表填表摘要!$A$2=&quot;&quot;,&quot;&quot;,评估申报表填表摘要!$A$2)"/>
  </hyperlinks>
  <printOptions horizontalCentered="1"/>
  <pageMargins left="0.35433070866141736" right="0.35433070866141736" top="0.6692913385826772" bottom="0.7874015748031497" header="1.1023622047244095" footer="0.4724409448818898"/>
  <pageSetup horizontalDpi="600" verticalDpi="600" orientation="landscape" paperSize="9"/>
  <headerFooter alignWithMargins="0">
    <oddHeader>&amp;R&amp;9表3-1-2
共&amp;N页第&amp;P页
金额单位：人民币元</oddHeader>
    <oddFooter>&amp;L&amp;9被评估单位（或产权持有单位）填表人：
填表日期：     年  月  日&amp;C&amp;9评估人员：冯敏云、毕兆强
</oddFooter>
  </headerFooter>
  <legacyDrawing r:id="rId2"/>
</worksheet>
</file>

<file path=xl/worksheets/sheet16.xml><?xml version="1.0" encoding="utf-8"?>
<worksheet xmlns="http://schemas.openxmlformats.org/spreadsheetml/2006/main" xmlns:r="http://schemas.openxmlformats.org/officeDocument/2006/relationships">
  <dimension ref="A1:K26"/>
  <sheetViews>
    <sheetView workbookViewId="0" topLeftCell="A1">
      <pane xSplit="2" ySplit="5" topLeftCell="C6" activePane="bottomRight" state="frozen"/>
      <selection pane="bottomRight" activeCell="F16" sqref="F16"/>
    </sheetView>
  </sheetViews>
  <sheetFormatPr defaultColWidth="8.75390625" defaultRowHeight="15.75" customHeight="1"/>
  <cols>
    <col min="1" max="1" width="5.00390625" style="418" customWidth="1"/>
    <col min="2" max="2" width="20.625" style="257" customWidth="1"/>
    <col min="3" max="3" width="7.50390625" style="149" customWidth="1"/>
    <col min="4" max="4" width="5.625" style="149" customWidth="1"/>
    <col min="5" max="5" width="10.625" style="74" customWidth="1"/>
    <col min="6" max="6" width="11.625" style="75" customWidth="1"/>
    <col min="7" max="7" width="15.625" style="74" customWidth="1"/>
    <col min="8" max="8" width="15.25390625" style="74" hidden="1" customWidth="1"/>
    <col min="9" max="9" width="15.875" style="74" customWidth="1"/>
    <col min="10" max="10" width="6.00390625" style="75" customWidth="1"/>
    <col min="11" max="11" width="7.75390625" style="72" customWidth="1"/>
    <col min="12" max="16384" width="8.75390625" style="73" customWidth="1"/>
  </cols>
  <sheetData>
    <row r="1" spans="1:11" s="114" customFormat="1" ht="24.75" customHeight="1">
      <c r="A1" s="76" t="s">
        <v>385</v>
      </c>
      <c r="B1" s="77"/>
      <c r="C1" s="77"/>
      <c r="D1" s="77"/>
      <c r="E1" s="79"/>
      <c r="F1" s="80"/>
      <c r="G1" s="79"/>
      <c r="H1" s="79"/>
      <c r="I1" s="79"/>
      <c r="J1" s="80"/>
      <c r="K1" s="77"/>
    </row>
    <row r="2" spans="1:11" s="70" customFormat="1" ht="13.5" customHeight="1">
      <c r="A2" s="81" t="str">
        <f>IF('表3流资汇总'!$A$2="","",'表3流资汇总'!$A$2)</f>
        <v>返回</v>
      </c>
      <c r="B2" s="82" t="str">
        <f>IF('评估申报表填表摘要'!$A$2="","",'评估申报表填表摘要'!$A$2)</f>
        <v>返回索引页</v>
      </c>
      <c r="C2" s="282"/>
      <c r="D2" s="282"/>
      <c r="E2" s="85"/>
      <c r="F2" s="86"/>
      <c r="G2" s="85"/>
      <c r="H2" s="85"/>
      <c r="I2" s="85"/>
      <c r="J2" s="86"/>
      <c r="K2" s="111"/>
    </row>
    <row r="3" spans="1:11" s="70" customFormat="1" ht="13.5" customHeight="1">
      <c r="A3" s="87" t="str">
        <f>'结果汇总'!$A$3</f>
        <v>  评估基准日：2020年3月12日</v>
      </c>
      <c r="B3" s="88"/>
      <c r="C3" s="88"/>
      <c r="D3" s="88"/>
      <c r="E3" s="90"/>
      <c r="F3" s="91"/>
      <c r="G3" s="90"/>
      <c r="H3" s="90"/>
      <c r="I3" s="90"/>
      <c r="J3" s="91"/>
      <c r="K3" s="88"/>
    </row>
    <row r="4" spans="1:11" s="166" customFormat="1" ht="13.5" customHeight="1">
      <c r="A4" s="92" t="str">
        <f>'结果汇总'!$A$4</f>
        <v>被评估单位（或者产权持有单位）：左世合、周海翔、云南渝庆建筑劳务有限公司</v>
      </c>
      <c r="B4" s="535"/>
      <c r="C4" s="295"/>
      <c r="D4" s="536"/>
      <c r="E4" s="297"/>
      <c r="F4" s="300"/>
      <c r="G4" s="297"/>
      <c r="H4" s="298"/>
      <c r="I4" s="297"/>
      <c r="J4" s="300"/>
      <c r="K4" s="301"/>
    </row>
    <row r="5" spans="1:11" s="83" customFormat="1" ht="15.75" customHeight="1">
      <c r="A5" s="184" t="s">
        <v>139</v>
      </c>
      <c r="B5" s="119" t="s">
        <v>386</v>
      </c>
      <c r="C5" s="119" t="s">
        <v>387</v>
      </c>
      <c r="D5" s="119" t="s">
        <v>377</v>
      </c>
      <c r="E5" s="172" t="s">
        <v>378</v>
      </c>
      <c r="F5" s="521" t="s">
        <v>379</v>
      </c>
      <c r="G5" s="172" t="s">
        <v>113</v>
      </c>
      <c r="H5" s="124" t="s">
        <v>114</v>
      </c>
      <c r="I5" s="124" t="s">
        <v>115</v>
      </c>
      <c r="J5" s="436" t="s">
        <v>117</v>
      </c>
      <c r="K5" s="98" t="s">
        <v>380</v>
      </c>
    </row>
    <row r="6" spans="1:11" s="70" customFormat="1" ht="15.75" customHeight="1">
      <c r="A6" s="97"/>
      <c r="B6" s="103"/>
      <c r="C6" s="105"/>
      <c r="D6" s="105"/>
      <c r="E6" s="106"/>
      <c r="F6" s="317"/>
      <c r="G6" s="107"/>
      <c r="H6" s="107"/>
      <c r="I6" s="107"/>
      <c r="J6" s="254">
        <f aca="true" t="shared" si="0" ref="J6:J24">IF(OR(H6=0,H6=""),"",ROUND((I6-H6)/H6*100,2))</f>
      </c>
      <c r="K6" s="103"/>
    </row>
    <row r="7" spans="1:11" s="70" customFormat="1" ht="15.75" customHeight="1">
      <c r="A7" s="97"/>
      <c r="B7" s="103"/>
      <c r="C7" s="105"/>
      <c r="D7" s="105"/>
      <c r="E7" s="106"/>
      <c r="F7" s="317"/>
      <c r="G7" s="107"/>
      <c r="H7" s="107"/>
      <c r="I7" s="107"/>
      <c r="J7" s="254">
        <f t="shared" si="0"/>
      </c>
      <c r="K7" s="103"/>
    </row>
    <row r="8" spans="1:11" s="70" customFormat="1" ht="15.75" customHeight="1">
      <c r="A8" s="97"/>
      <c r="B8" s="103"/>
      <c r="C8" s="105"/>
      <c r="D8" s="105"/>
      <c r="E8" s="106"/>
      <c r="F8" s="317"/>
      <c r="G8" s="107"/>
      <c r="H8" s="107"/>
      <c r="I8" s="107"/>
      <c r="J8" s="254">
        <f t="shared" si="0"/>
      </c>
      <c r="K8" s="103"/>
    </row>
    <row r="9" spans="1:11" s="70" customFormat="1" ht="15.75" customHeight="1">
      <c r="A9" s="97"/>
      <c r="B9" s="103"/>
      <c r="C9" s="105"/>
      <c r="D9" s="105"/>
      <c r="E9" s="106"/>
      <c r="F9" s="317"/>
      <c r="G9" s="107"/>
      <c r="H9" s="107"/>
      <c r="I9" s="107"/>
      <c r="J9" s="254">
        <f t="shared" si="0"/>
      </c>
      <c r="K9" s="103"/>
    </row>
    <row r="10" spans="1:11" s="70" customFormat="1" ht="15.75" customHeight="1">
      <c r="A10" s="97"/>
      <c r="B10" s="103"/>
      <c r="C10" s="105"/>
      <c r="D10" s="105"/>
      <c r="E10" s="106"/>
      <c r="F10" s="317"/>
      <c r="G10" s="107"/>
      <c r="H10" s="107"/>
      <c r="I10" s="107"/>
      <c r="J10" s="254">
        <f t="shared" si="0"/>
      </c>
      <c r="K10" s="103"/>
    </row>
    <row r="11" spans="1:11" s="70" customFormat="1" ht="15.75" customHeight="1">
      <c r="A11" s="97"/>
      <c r="B11" s="103"/>
      <c r="C11" s="105"/>
      <c r="D11" s="105"/>
      <c r="E11" s="106"/>
      <c r="F11" s="317"/>
      <c r="G11" s="107"/>
      <c r="H11" s="107"/>
      <c r="I11" s="107"/>
      <c r="J11" s="254">
        <f t="shared" si="0"/>
      </c>
      <c r="K11" s="103"/>
    </row>
    <row r="12" spans="1:11" s="70" customFormat="1" ht="15.75" customHeight="1">
      <c r="A12" s="97"/>
      <c r="B12" s="103"/>
      <c r="C12" s="105"/>
      <c r="D12" s="105"/>
      <c r="E12" s="106"/>
      <c r="F12" s="317"/>
      <c r="G12" s="107"/>
      <c r="H12" s="107"/>
      <c r="I12" s="107"/>
      <c r="J12" s="254">
        <f t="shared" si="0"/>
      </c>
      <c r="K12" s="103"/>
    </row>
    <row r="13" spans="1:11" s="70" customFormat="1" ht="15.75" customHeight="1">
      <c r="A13" s="97"/>
      <c r="B13" s="103"/>
      <c r="C13" s="105"/>
      <c r="D13" s="105"/>
      <c r="E13" s="106"/>
      <c r="F13" s="317"/>
      <c r="G13" s="107"/>
      <c r="H13" s="107"/>
      <c r="I13" s="107"/>
      <c r="J13" s="254"/>
      <c r="K13" s="103"/>
    </row>
    <row r="14" spans="1:11" s="70" customFormat="1" ht="15.75" customHeight="1">
      <c r="A14" s="97"/>
      <c r="B14" s="103"/>
      <c r="C14" s="105"/>
      <c r="D14" s="105"/>
      <c r="E14" s="106"/>
      <c r="F14" s="317"/>
      <c r="G14" s="107"/>
      <c r="H14" s="107"/>
      <c r="I14" s="107"/>
      <c r="J14" s="254"/>
      <c r="K14" s="103"/>
    </row>
    <row r="15" spans="1:11" s="70" customFormat="1" ht="15.75" customHeight="1">
      <c r="A15" s="97"/>
      <c r="B15" s="103"/>
      <c r="C15" s="105"/>
      <c r="D15" s="105"/>
      <c r="E15" s="106"/>
      <c r="F15" s="317"/>
      <c r="G15" s="107"/>
      <c r="H15" s="107"/>
      <c r="I15" s="107"/>
      <c r="J15" s="254">
        <f t="shared" si="0"/>
      </c>
      <c r="K15" s="103"/>
    </row>
    <row r="16" spans="1:11" s="70" customFormat="1" ht="15.75" customHeight="1">
      <c r="A16" s="97"/>
      <c r="B16" s="103"/>
      <c r="C16" s="105"/>
      <c r="D16" s="105"/>
      <c r="E16" s="106"/>
      <c r="F16" s="317"/>
      <c r="G16" s="107"/>
      <c r="H16" s="107"/>
      <c r="I16" s="107"/>
      <c r="J16" s="254">
        <f t="shared" si="0"/>
      </c>
      <c r="K16" s="103"/>
    </row>
    <row r="17" spans="1:11" s="70" customFormat="1" ht="15.75" customHeight="1">
      <c r="A17" s="97"/>
      <c r="B17" s="103"/>
      <c r="C17" s="105"/>
      <c r="D17" s="105"/>
      <c r="E17" s="106"/>
      <c r="F17" s="317"/>
      <c r="G17" s="107"/>
      <c r="H17" s="107"/>
      <c r="I17" s="107"/>
      <c r="J17" s="254">
        <f t="shared" si="0"/>
      </c>
      <c r="K17" s="103"/>
    </row>
    <row r="18" spans="1:11" s="70" customFormat="1" ht="15.75" customHeight="1">
      <c r="A18" s="97"/>
      <c r="B18" s="103"/>
      <c r="C18" s="105"/>
      <c r="D18" s="105"/>
      <c r="E18" s="106"/>
      <c r="F18" s="317"/>
      <c r="G18" s="107"/>
      <c r="H18" s="107"/>
      <c r="I18" s="107"/>
      <c r="J18" s="254">
        <f t="shared" si="0"/>
      </c>
      <c r="K18" s="103"/>
    </row>
    <row r="19" spans="1:11" s="70" customFormat="1" ht="15.75" customHeight="1">
      <c r="A19" s="97"/>
      <c r="B19" s="103"/>
      <c r="C19" s="105"/>
      <c r="D19" s="105"/>
      <c r="E19" s="106"/>
      <c r="F19" s="317"/>
      <c r="G19" s="107"/>
      <c r="H19" s="107"/>
      <c r="I19" s="107"/>
      <c r="J19" s="254">
        <f t="shared" si="0"/>
      </c>
      <c r="K19" s="103"/>
    </row>
    <row r="20" spans="1:11" s="70" customFormat="1" ht="15.75" customHeight="1">
      <c r="A20" s="97"/>
      <c r="B20" s="103"/>
      <c r="C20" s="105"/>
      <c r="D20" s="105"/>
      <c r="E20" s="106"/>
      <c r="F20" s="317"/>
      <c r="G20" s="107"/>
      <c r="H20" s="107"/>
      <c r="I20" s="107"/>
      <c r="J20" s="254">
        <f t="shared" si="0"/>
      </c>
      <c r="K20" s="103"/>
    </row>
    <row r="21" spans="1:11" s="70" customFormat="1" ht="15.75" customHeight="1">
      <c r="A21" s="97"/>
      <c r="B21" s="103"/>
      <c r="C21" s="105"/>
      <c r="D21" s="105"/>
      <c r="E21" s="106"/>
      <c r="F21" s="317"/>
      <c r="G21" s="107"/>
      <c r="H21" s="107"/>
      <c r="I21" s="107"/>
      <c r="J21" s="254">
        <f t="shared" si="0"/>
      </c>
      <c r="K21" s="103"/>
    </row>
    <row r="22" spans="1:11" s="70" customFormat="1" ht="15.75" customHeight="1">
      <c r="A22" s="97"/>
      <c r="B22" s="103"/>
      <c r="C22" s="105"/>
      <c r="D22" s="105"/>
      <c r="E22" s="106"/>
      <c r="F22" s="317"/>
      <c r="G22" s="107"/>
      <c r="H22" s="107"/>
      <c r="I22" s="107"/>
      <c r="J22" s="254">
        <f t="shared" si="0"/>
      </c>
      <c r="K22" s="103"/>
    </row>
    <row r="23" spans="1:11" s="70" customFormat="1" ht="15.75" customHeight="1">
      <c r="A23" s="97"/>
      <c r="B23" s="103"/>
      <c r="C23" s="105"/>
      <c r="D23" s="105"/>
      <c r="E23" s="106"/>
      <c r="F23" s="317"/>
      <c r="G23" s="107"/>
      <c r="H23" s="107"/>
      <c r="I23" s="107"/>
      <c r="J23" s="254">
        <f t="shared" si="0"/>
      </c>
      <c r="K23" s="103"/>
    </row>
    <row r="24" spans="1:11" s="70" customFormat="1" ht="15.75" customHeight="1">
      <c r="A24" s="108" t="s">
        <v>381</v>
      </c>
      <c r="B24" s="110"/>
      <c r="C24" s="299"/>
      <c r="D24" s="105"/>
      <c r="E24" s="106"/>
      <c r="F24" s="317"/>
      <c r="G24" s="107">
        <f>SUM(G6:G23)</f>
        <v>0</v>
      </c>
      <c r="H24" s="107">
        <f>SUM(H6:H23)</f>
        <v>0</v>
      </c>
      <c r="I24" s="107">
        <f>SUM(I6:I23)</f>
        <v>0</v>
      </c>
      <c r="J24" s="254">
        <f t="shared" si="0"/>
      </c>
      <c r="K24" s="103"/>
    </row>
    <row r="25" spans="1:11" s="70" customFormat="1" ht="15.75" customHeight="1">
      <c r="A25" s="266"/>
      <c r="B25" s="537"/>
      <c r="C25" s="152"/>
      <c r="D25" s="152"/>
      <c r="E25" s="538"/>
      <c r="F25" s="435"/>
      <c r="G25" s="430"/>
      <c r="H25" s="430"/>
      <c r="I25" s="430"/>
      <c r="J25" s="435"/>
      <c r="K25" s="84"/>
    </row>
    <row r="26" spans="1:11" s="70" customFormat="1" ht="15.75" customHeight="1">
      <c r="A26" s="266"/>
      <c r="B26" s="84"/>
      <c r="C26" s="282"/>
      <c r="D26" s="282"/>
      <c r="E26" s="85"/>
      <c r="F26" s="86"/>
      <c r="G26" s="85"/>
      <c r="H26" s="85"/>
      <c r="I26" s="85"/>
      <c r="J26" s="86"/>
      <c r="K26" s="84"/>
    </row>
  </sheetData>
  <sheetProtection/>
  <mergeCells count="1">
    <mergeCell ref="A24:B24"/>
  </mergeCells>
  <dataValidations count="1">
    <dataValidation allowBlank="1" showInputMessage="1" showErrorMessage="1" imeMode="off" sqref="A4:C4 G4:I4 K4"/>
  </dataValidations>
  <hyperlinks>
    <hyperlink ref="A2" location="'表3-1货币资金'!B8" display="=IF(表3流资汇总!$A$2=&quot;&quot;,&quot;&quot;,表3流资汇总!$A$2)"/>
    <hyperlink ref="B2" location="科目索引!E7" display="=IF(评估申报表填表摘要!$A$2=&quot;&quot;,&quot;&quot;,评估申报表填表摘要!$A$2)"/>
  </hyperlinks>
  <printOptions horizontalCentered="1"/>
  <pageMargins left="0.35433070866141736" right="0.35433070866141736" top="0.5905511811023623" bottom="0.7" header="1.062992125984252" footer="0.3"/>
  <pageSetup horizontalDpi="600" verticalDpi="600" orientation="landscape" paperSize="9"/>
  <headerFooter alignWithMargins="0">
    <oddHeader>&amp;R&amp;9表3-1-3
共&amp;N页第&amp;P页
金额单位：人民币元</oddHeader>
    <oddFooter>&amp;L&amp;9资产占有单位填表人：
填表日期：     年  月  日&amp;C&amp;9评估人员：
</oddFooter>
  </headerFooter>
</worksheet>
</file>

<file path=xl/worksheets/sheet17.xml><?xml version="1.0" encoding="utf-8"?>
<worksheet xmlns="http://schemas.openxmlformats.org/spreadsheetml/2006/main" xmlns:r="http://schemas.openxmlformats.org/officeDocument/2006/relationships">
  <dimension ref="A1:M31"/>
  <sheetViews>
    <sheetView workbookViewId="0" topLeftCell="A2">
      <selection activeCell="H22" sqref="H21:H22"/>
    </sheetView>
  </sheetViews>
  <sheetFormatPr defaultColWidth="9.00390625" defaultRowHeight="15.75" customHeight="1"/>
  <cols>
    <col min="1" max="1" width="4.625" style="71" customWidth="1"/>
    <col min="2" max="2" width="18.625" style="72" customWidth="1"/>
    <col min="3" max="3" width="7.50390625" style="345" customWidth="1"/>
    <col min="4" max="4" width="7.125" style="75" customWidth="1"/>
    <col min="5" max="5" width="6.625" style="393" customWidth="1"/>
    <col min="6" max="6" width="9.50390625" style="393" customWidth="1"/>
    <col min="7" max="7" width="7.25390625" style="393" customWidth="1"/>
    <col min="8" max="8" width="10.875" style="393" customWidth="1"/>
    <col min="9" max="9" width="13.375" style="74" customWidth="1"/>
    <col min="10" max="10" width="11.00390625" style="74" customWidth="1"/>
    <col min="11" max="11" width="11.375" style="74" customWidth="1"/>
    <col min="12" max="12" width="6.75390625" style="75" customWidth="1"/>
    <col min="13" max="13" width="6.50390625" style="72" customWidth="1"/>
    <col min="14" max="16384" width="9.00390625" style="73" customWidth="1"/>
  </cols>
  <sheetData>
    <row r="1" spans="1:13" s="525" customFormat="1" ht="24.75" customHeight="1">
      <c r="A1" s="76" t="s">
        <v>388</v>
      </c>
      <c r="B1" s="77"/>
      <c r="C1" s="526"/>
      <c r="D1" s="80"/>
      <c r="E1" s="500"/>
      <c r="F1" s="500"/>
      <c r="G1" s="500"/>
      <c r="H1" s="500"/>
      <c r="I1" s="79"/>
      <c r="J1" s="79"/>
      <c r="K1" s="79"/>
      <c r="L1" s="80"/>
      <c r="M1" s="77"/>
    </row>
    <row r="2" spans="1:13" s="70" customFormat="1" ht="13.5" customHeight="1">
      <c r="A2" s="81" t="str">
        <f>IF('表3流资汇总'!$A$2="","",'表3流资汇总'!$A$2)</f>
        <v>返回</v>
      </c>
      <c r="B2" s="82" t="str">
        <f>IF('评估申报表填表摘要'!$A$2="","",'评估申报表填表摘要'!$A$2)</f>
        <v>返回索引页</v>
      </c>
      <c r="C2" s="362"/>
      <c r="D2" s="86"/>
      <c r="E2" s="501"/>
      <c r="F2" s="501"/>
      <c r="G2" s="501"/>
      <c r="H2" s="501"/>
      <c r="I2" s="85"/>
      <c r="J2" s="85"/>
      <c r="K2" s="85"/>
      <c r="L2" s="412"/>
      <c r="M2" s="84"/>
    </row>
    <row r="3" spans="1:13" s="70" customFormat="1" ht="13.5" customHeight="1">
      <c r="A3" s="87" t="str">
        <f>'结果汇总'!$A$3</f>
        <v>  评估基准日：2020年3月12日</v>
      </c>
      <c r="B3" s="88"/>
      <c r="C3" s="527"/>
      <c r="D3" s="91"/>
      <c r="E3" s="502"/>
      <c r="F3" s="502"/>
      <c r="G3" s="502"/>
      <c r="H3" s="502"/>
      <c r="I3" s="90"/>
      <c r="J3" s="90"/>
      <c r="K3" s="90"/>
      <c r="L3" s="91"/>
      <c r="M3" s="88"/>
    </row>
    <row r="4" spans="1:13" s="70" customFormat="1" ht="13.5" customHeight="1">
      <c r="A4" s="92" t="str">
        <f>'结果汇总'!$A$4</f>
        <v>被评估单位（或者产权持有单位）：左世合、周海翔、云南渝庆建筑劳务有限公司</v>
      </c>
      <c r="B4" s="84"/>
      <c r="C4" s="362"/>
      <c r="D4" s="86"/>
      <c r="E4" s="501"/>
      <c r="F4" s="501"/>
      <c r="G4" s="501"/>
      <c r="H4" s="501"/>
      <c r="I4" s="85"/>
      <c r="J4" s="85"/>
      <c r="K4" s="85"/>
      <c r="L4" s="534"/>
      <c r="M4" s="84"/>
    </row>
    <row r="5" spans="1:13" s="70" customFormat="1" ht="27" customHeight="1">
      <c r="A5" s="184" t="s">
        <v>139</v>
      </c>
      <c r="B5" s="119" t="s">
        <v>389</v>
      </c>
      <c r="C5" s="528" t="s">
        <v>390</v>
      </c>
      <c r="D5" s="309" t="s">
        <v>391</v>
      </c>
      <c r="E5" s="529" t="s">
        <v>392</v>
      </c>
      <c r="F5" s="530" t="s">
        <v>393</v>
      </c>
      <c r="G5" s="520" t="s">
        <v>394</v>
      </c>
      <c r="H5" s="531" t="s">
        <v>395</v>
      </c>
      <c r="I5" s="100" t="s">
        <v>113</v>
      </c>
      <c r="J5" s="101" t="s">
        <v>114</v>
      </c>
      <c r="K5" s="101" t="s">
        <v>115</v>
      </c>
      <c r="L5" s="102" t="s">
        <v>117</v>
      </c>
      <c r="M5" s="98" t="s">
        <v>380</v>
      </c>
    </row>
    <row r="6" spans="1:13" s="70" customFormat="1" ht="15.75" customHeight="1">
      <c r="A6" s="97"/>
      <c r="B6" s="103"/>
      <c r="C6" s="523"/>
      <c r="D6" s="293"/>
      <c r="E6" s="327"/>
      <c r="F6" s="327"/>
      <c r="G6" s="327"/>
      <c r="H6" s="327"/>
      <c r="I6" s="106"/>
      <c r="J6" s="106"/>
      <c r="K6" s="106"/>
      <c r="L6" s="254">
        <f aca="true" t="shared" si="0" ref="L6:L17">IF(OR(J6=0,J6=""),"",ROUND((K6-J6)/J6*100,2))</f>
      </c>
      <c r="M6" s="105"/>
    </row>
    <row r="7" spans="1:13" s="70" customFormat="1" ht="15.75" customHeight="1">
      <c r="A7" s="97"/>
      <c r="B7" s="103"/>
      <c r="C7" s="523"/>
      <c r="D7" s="293"/>
      <c r="E7" s="327"/>
      <c r="F7" s="327"/>
      <c r="G7" s="327"/>
      <c r="H7" s="327"/>
      <c r="I7" s="106"/>
      <c r="J7" s="106"/>
      <c r="K7" s="106"/>
      <c r="L7" s="254">
        <f t="shared" si="0"/>
      </c>
      <c r="M7" s="105"/>
    </row>
    <row r="8" spans="1:13" s="70" customFormat="1" ht="15.75" customHeight="1">
      <c r="A8" s="97"/>
      <c r="B8" s="103"/>
      <c r="C8" s="523"/>
      <c r="D8" s="293"/>
      <c r="E8" s="327"/>
      <c r="F8" s="327"/>
      <c r="G8" s="327"/>
      <c r="H8" s="327"/>
      <c r="I8" s="106"/>
      <c r="J8" s="106"/>
      <c r="K8" s="106"/>
      <c r="L8" s="254">
        <f t="shared" si="0"/>
      </c>
      <c r="M8" s="105"/>
    </row>
    <row r="9" spans="1:13" s="70" customFormat="1" ht="15.75" customHeight="1">
      <c r="A9" s="97"/>
      <c r="B9" s="103"/>
      <c r="C9" s="523"/>
      <c r="D9" s="293"/>
      <c r="E9" s="327"/>
      <c r="F9" s="327"/>
      <c r="G9" s="327"/>
      <c r="H9" s="327"/>
      <c r="I9" s="106"/>
      <c r="J9" s="106"/>
      <c r="K9" s="106"/>
      <c r="L9" s="254">
        <f t="shared" si="0"/>
      </c>
      <c r="M9" s="105"/>
    </row>
    <row r="10" spans="1:13" s="70" customFormat="1" ht="15.75" customHeight="1">
      <c r="A10" s="97"/>
      <c r="B10" s="103"/>
      <c r="C10" s="523"/>
      <c r="D10" s="293"/>
      <c r="E10" s="327"/>
      <c r="F10" s="327"/>
      <c r="G10" s="327"/>
      <c r="H10" s="327"/>
      <c r="I10" s="106"/>
      <c r="J10" s="106"/>
      <c r="K10" s="106"/>
      <c r="L10" s="254">
        <f t="shared" si="0"/>
      </c>
      <c r="M10" s="105"/>
    </row>
    <row r="11" spans="1:13" s="70" customFormat="1" ht="15.75" customHeight="1">
      <c r="A11" s="97"/>
      <c r="B11" s="103"/>
      <c r="C11" s="523"/>
      <c r="D11" s="293"/>
      <c r="E11" s="327"/>
      <c r="F11" s="327"/>
      <c r="G11" s="327"/>
      <c r="H11" s="327"/>
      <c r="I11" s="106"/>
      <c r="J11" s="106"/>
      <c r="K11" s="106"/>
      <c r="L11" s="254">
        <f t="shared" si="0"/>
      </c>
      <c r="M11" s="105"/>
    </row>
    <row r="12" spans="1:13" s="70" customFormat="1" ht="15.75" customHeight="1">
      <c r="A12" s="97"/>
      <c r="B12" s="103"/>
      <c r="C12" s="523"/>
      <c r="D12" s="293"/>
      <c r="E12" s="327"/>
      <c r="F12" s="327"/>
      <c r="G12" s="327"/>
      <c r="H12" s="327"/>
      <c r="I12" s="106"/>
      <c r="J12" s="106"/>
      <c r="K12" s="106"/>
      <c r="L12" s="254">
        <f t="shared" si="0"/>
      </c>
      <c r="M12" s="105"/>
    </row>
    <row r="13" spans="1:13" s="70" customFormat="1" ht="15.75" customHeight="1">
      <c r="A13" s="97"/>
      <c r="B13" s="103"/>
      <c r="C13" s="523"/>
      <c r="D13" s="293"/>
      <c r="E13" s="327"/>
      <c r="F13" s="327"/>
      <c r="G13" s="327"/>
      <c r="H13" s="327"/>
      <c r="I13" s="106"/>
      <c r="J13" s="106"/>
      <c r="K13" s="106"/>
      <c r="L13" s="254">
        <f t="shared" si="0"/>
      </c>
      <c r="M13" s="105"/>
    </row>
    <row r="14" spans="1:13" s="70" customFormat="1" ht="15.75" customHeight="1">
      <c r="A14" s="97"/>
      <c r="B14" s="103"/>
      <c r="C14" s="523"/>
      <c r="D14" s="293"/>
      <c r="E14" s="327"/>
      <c r="F14" s="327"/>
      <c r="G14" s="327"/>
      <c r="H14" s="327"/>
      <c r="I14" s="106"/>
      <c r="J14" s="106"/>
      <c r="K14" s="106"/>
      <c r="L14" s="254">
        <f t="shared" si="0"/>
      </c>
      <c r="M14" s="105"/>
    </row>
    <row r="15" spans="1:13" s="70" customFormat="1" ht="15.75" customHeight="1">
      <c r="A15" s="97"/>
      <c r="B15" s="103"/>
      <c r="C15" s="523"/>
      <c r="D15" s="293"/>
      <c r="E15" s="327"/>
      <c r="F15" s="327"/>
      <c r="G15" s="327"/>
      <c r="H15" s="327"/>
      <c r="I15" s="106"/>
      <c r="J15" s="106"/>
      <c r="K15" s="106"/>
      <c r="L15" s="254">
        <f t="shared" si="0"/>
      </c>
      <c r="M15" s="105"/>
    </row>
    <row r="16" spans="1:13" s="70" customFormat="1" ht="15.75" customHeight="1">
      <c r="A16" s="97"/>
      <c r="B16" s="103"/>
      <c r="C16" s="523"/>
      <c r="D16" s="293"/>
      <c r="E16" s="327"/>
      <c r="F16" s="327"/>
      <c r="G16" s="327"/>
      <c r="H16" s="327"/>
      <c r="I16" s="106"/>
      <c r="J16" s="106"/>
      <c r="K16" s="106"/>
      <c r="L16" s="254">
        <f t="shared" si="0"/>
      </c>
      <c r="M16" s="105"/>
    </row>
    <row r="17" spans="1:13" s="70" customFormat="1" ht="15.75" customHeight="1">
      <c r="A17" s="97"/>
      <c r="B17" s="103"/>
      <c r="C17" s="523"/>
      <c r="D17" s="293"/>
      <c r="E17" s="327"/>
      <c r="F17" s="327"/>
      <c r="G17" s="327"/>
      <c r="H17" s="327"/>
      <c r="I17" s="106"/>
      <c r="J17" s="106"/>
      <c r="K17" s="106"/>
      <c r="L17" s="254">
        <f t="shared" si="0"/>
      </c>
      <c r="M17" s="105"/>
    </row>
    <row r="18" spans="1:13" s="70" customFormat="1" ht="15.75" customHeight="1">
      <c r="A18" s="97"/>
      <c r="B18" s="103"/>
      <c r="C18" s="523"/>
      <c r="D18" s="293"/>
      <c r="E18" s="327"/>
      <c r="F18" s="327"/>
      <c r="G18" s="327"/>
      <c r="H18" s="327"/>
      <c r="I18" s="106"/>
      <c r="J18" s="106"/>
      <c r="K18" s="106"/>
      <c r="L18" s="254"/>
      <c r="M18" s="105"/>
    </row>
    <row r="19" spans="1:13" s="70" customFormat="1" ht="15.75" customHeight="1">
      <c r="A19" s="97"/>
      <c r="B19" s="103"/>
      <c r="C19" s="523"/>
      <c r="D19" s="293"/>
      <c r="E19" s="327"/>
      <c r="F19" s="327"/>
      <c r="G19" s="327"/>
      <c r="H19" s="327"/>
      <c r="I19" s="106"/>
      <c r="J19" s="106"/>
      <c r="K19" s="106"/>
      <c r="L19" s="254"/>
      <c r="M19" s="105"/>
    </row>
    <row r="20" spans="1:13" s="70" customFormat="1" ht="15.75" customHeight="1">
      <c r="A20" s="97"/>
      <c r="B20" s="103"/>
      <c r="C20" s="523"/>
      <c r="D20" s="293"/>
      <c r="E20" s="327"/>
      <c r="F20" s="327"/>
      <c r="G20" s="327"/>
      <c r="H20" s="327"/>
      <c r="I20" s="106"/>
      <c r="J20" s="106"/>
      <c r="K20" s="106"/>
      <c r="L20" s="254">
        <f aca="true" t="shared" si="1" ref="L20:L29">IF(OR(J20=0,J20=""),"",ROUND((K20-J20)/J20*100,2))</f>
      </c>
      <c r="M20" s="105"/>
    </row>
    <row r="21" spans="1:13" s="70" customFormat="1" ht="15.75" customHeight="1">
      <c r="A21" s="97"/>
      <c r="B21" s="103"/>
      <c r="C21" s="523"/>
      <c r="D21" s="293"/>
      <c r="E21" s="327"/>
      <c r="F21" s="327"/>
      <c r="G21" s="327"/>
      <c r="H21" s="164"/>
      <c r="I21" s="106"/>
      <c r="J21" s="106"/>
      <c r="K21" s="106"/>
      <c r="L21" s="254">
        <f t="shared" si="1"/>
      </c>
      <c r="M21" s="105"/>
    </row>
    <row r="22" spans="1:13" s="70" customFormat="1" ht="15.75" customHeight="1">
      <c r="A22" s="97"/>
      <c r="B22" s="103"/>
      <c r="C22" s="523"/>
      <c r="D22" s="293"/>
      <c r="E22" s="327"/>
      <c r="F22" s="327"/>
      <c r="G22" s="327"/>
      <c r="H22" s="164"/>
      <c r="I22" s="106"/>
      <c r="J22" s="106"/>
      <c r="K22" s="106"/>
      <c r="L22" s="254">
        <f t="shared" si="1"/>
      </c>
      <c r="M22" s="105"/>
    </row>
    <row r="23" spans="1:13" s="70" customFormat="1" ht="15.75" customHeight="1">
      <c r="A23" s="97"/>
      <c r="B23" s="103"/>
      <c r="C23" s="523"/>
      <c r="D23" s="293"/>
      <c r="E23" s="327"/>
      <c r="F23" s="327"/>
      <c r="G23" s="327"/>
      <c r="H23" s="327"/>
      <c r="I23" s="106"/>
      <c r="J23" s="106"/>
      <c r="K23" s="106"/>
      <c r="L23" s="254">
        <f t="shared" si="1"/>
      </c>
      <c r="M23" s="105"/>
    </row>
    <row r="24" spans="1:13" s="70" customFormat="1" ht="15.75" customHeight="1">
      <c r="A24" s="97"/>
      <c r="B24" s="103"/>
      <c r="C24" s="523"/>
      <c r="D24" s="293"/>
      <c r="E24" s="327"/>
      <c r="F24" s="327"/>
      <c r="G24" s="327"/>
      <c r="H24" s="327"/>
      <c r="I24" s="106"/>
      <c r="J24" s="106"/>
      <c r="K24" s="106"/>
      <c r="L24" s="254">
        <f t="shared" si="1"/>
      </c>
      <c r="M24" s="105"/>
    </row>
    <row r="25" spans="1:13" s="70" customFormat="1" ht="15.75" customHeight="1">
      <c r="A25" s="97"/>
      <c r="B25" s="103"/>
      <c r="C25" s="523"/>
      <c r="D25" s="293"/>
      <c r="E25" s="327"/>
      <c r="F25" s="327"/>
      <c r="G25" s="327"/>
      <c r="H25" s="327"/>
      <c r="I25" s="106"/>
      <c r="J25" s="106"/>
      <c r="K25" s="106"/>
      <c r="L25" s="254">
        <f t="shared" si="1"/>
      </c>
      <c r="M25" s="105"/>
    </row>
    <row r="26" spans="1:13" s="70" customFormat="1" ht="15.75" customHeight="1">
      <c r="A26" s="97"/>
      <c r="B26" s="103"/>
      <c r="C26" s="523"/>
      <c r="D26" s="293"/>
      <c r="E26" s="327"/>
      <c r="F26" s="327"/>
      <c r="G26" s="327"/>
      <c r="H26" s="327"/>
      <c r="I26" s="106"/>
      <c r="J26" s="106"/>
      <c r="K26" s="106"/>
      <c r="L26" s="254">
        <f t="shared" si="1"/>
      </c>
      <c r="M26" s="105"/>
    </row>
    <row r="27" spans="1:13" s="70" customFormat="1" ht="15.75" customHeight="1">
      <c r="A27" s="97"/>
      <c r="B27" s="103"/>
      <c r="C27" s="523"/>
      <c r="D27" s="293"/>
      <c r="E27" s="327"/>
      <c r="F27" s="327"/>
      <c r="G27" s="327"/>
      <c r="H27" s="327"/>
      <c r="I27" s="106"/>
      <c r="J27" s="106"/>
      <c r="K27" s="106"/>
      <c r="L27" s="254">
        <f t="shared" si="1"/>
      </c>
      <c r="M27" s="105"/>
    </row>
    <row r="28" spans="1:13" s="70" customFormat="1" ht="15.75" customHeight="1">
      <c r="A28" s="97"/>
      <c r="B28" s="103"/>
      <c r="C28" s="523"/>
      <c r="D28" s="293"/>
      <c r="E28" s="327"/>
      <c r="F28" s="327"/>
      <c r="G28" s="327"/>
      <c r="H28" s="327"/>
      <c r="I28" s="106"/>
      <c r="J28" s="106"/>
      <c r="K28" s="106"/>
      <c r="L28" s="254">
        <f t="shared" si="1"/>
      </c>
      <c r="M28" s="105"/>
    </row>
    <row r="29" spans="1:13" s="70" customFormat="1" ht="15.75" customHeight="1">
      <c r="A29" s="108" t="s">
        <v>381</v>
      </c>
      <c r="B29" s="110"/>
      <c r="C29" s="523"/>
      <c r="D29" s="293"/>
      <c r="E29" s="327"/>
      <c r="F29" s="327"/>
      <c r="G29" s="327"/>
      <c r="H29" s="327"/>
      <c r="I29" s="106">
        <f>SUM(I6:I28)</f>
        <v>0</v>
      </c>
      <c r="J29" s="106">
        <f>SUM(J6:J28)</f>
        <v>0</v>
      </c>
      <c r="K29" s="106">
        <f>SUM(K6:K28)</f>
        <v>0</v>
      </c>
      <c r="L29" s="254">
        <f t="shared" si="1"/>
      </c>
      <c r="M29" s="105"/>
    </row>
    <row r="30" spans="1:13" s="70" customFormat="1" ht="15.75" customHeight="1">
      <c r="A30" s="113"/>
      <c r="B30" s="152"/>
      <c r="C30" s="532"/>
      <c r="D30" s="434"/>
      <c r="E30" s="533"/>
      <c r="F30" s="533"/>
      <c r="G30" s="533"/>
      <c r="H30" s="533"/>
      <c r="I30" s="430"/>
      <c r="J30" s="430"/>
      <c r="K30" s="85"/>
      <c r="L30" s="86"/>
      <c r="M30" s="84"/>
    </row>
    <row r="31" spans="1:13" s="70" customFormat="1" ht="15.75" customHeight="1">
      <c r="A31" s="113"/>
      <c r="B31" s="84"/>
      <c r="C31" s="362"/>
      <c r="D31" s="86"/>
      <c r="E31" s="501"/>
      <c r="F31" s="501"/>
      <c r="G31" s="501"/>
      <c r="H31" s="501"/>
      <c r="I31" s="85"/>
      <c r="J31" s="85"/>
      <c r="K31" s="85"/>
      <c r="L31" s="86"/>
      <c r="M31" s="84"/>
    </row>
  </sheetData>
  <sheetProtection/>
  <mergeCells count="1">
    <mergeCell ref="A29:B29"/>
  </mergeCells>
  <dataValidations count="1">
    <dataValidation allowBlank="1" showInputMessage="1" showErrorMessage="1" imeMode="off" sqref="E3:H3 A4 L4"/>
  </dataValidations>
  <hyperlinks>
    <hyperlink ref="A2" location="表3流资汇总!A1" display="=IF(表3流资汇总!$A$2=&quot;&quot;,&quot;&quot;,表3流资汇总!$A$2)"/>
    <hyperlink ref="B2" location="科目索引!E8" display="=IF(评估申报表填表摘要!$A$2=&quot;&quot;,&quot;&quot;,评估申报表填表摘要!$A$2)"/>
  </hyperlinks>
  <printOptions horizontalCentered="1"/>
  <pageMargins left="0.35433070866141736" right="0.35433070866141736" top="0.5905511811023623" bottom="0.7874015748031497" header="1.062992125984252" footer="0.4724409448818898"/>
  <pageSetup horizontalDpi="600" verticalDpi="600" orientation="landscape" paperSize="9"/>
  <headerFooter alignWithMargins="0">
    <oddHeader>&amp;R&amp;9表3-2
共&amp;N页第&amp;P页
金额单位：人民币元</oddHeader>
    <oddFooter>&amp;L&amp;9资产占有单位填表人：
填表日期：     年  月  日&amp;C&amp;9评估人员：
</oddFooter>
  </headerFooter>
  <legacyDrawing r:id="rId2"/>
</worksheet>
</file>

<file path=xl/worksheets/sheet18.xml><?xml version="1.0" encoding="utf-8"?>
<worksheet xmlns="http://schemas.openxmlformats.org/spreadsheetml/2006/main" xmlns:r="http://schemas.openxmlformats.org/officeDocument/2006/relationships">
  <dimension ref="A1:O31"/>
  <sheetViews>
    <sheetView workbookViewId="0" topLeftCell="A1">
      <pane xSplit="2" ySplit="5" topLeftCell="C12" activePane="bottomRight" state="frozen"/>
      <selection pane="bottomRight" activeCell="W7" sqref="W7:W31"/>
    </sheetView>
  </sheetViews>
  <sheetFormatPr defaultColWidth="8.75390625" defaultRowHeight="15.75" customHeight="1"/>
  <cols>
    <col min="1" max="1" width="5.50390625" style="71" customWidth="1"/>
    <col min="2" max="2" width="19.25390625" style="72" customWidth="1"/>
    <col min="3" max="3" width="7.25390625" style="72" customWidth="1"/>
    <col min="4" max="4" width="8.00390625" style="72" customWidth="1"/>
    <col min="5" max="6" width="8.625" style="73" customWidth="1"/>
    <col min="7" max="7" width="8.25390625" style="75" bestFit="1" customWidth="1"/>
    <col min="8" max="8" width="8.875" style="75" hidden="1" customWidth="1"/>
    <col min="9" max="9" width="8.75390625" style="74" hidden="1" customWidth="1"/>
    <col min="10" max="10" width="8.375" style="74" customWidth="1"/>
    <col min="11" max="12" width="12.875" style="74" customWidth="1"/>
    <col min="13" max="13" width="11.375" style="74" customWidth="1"/>
    <col min="14" max="14" width="8.00390625" style="75" customWidth="1"/>
    <col min="15" max="15" width="6.25390625" style="72" customWidth="1"/>
    <col min="16" max="16384" width="8.75390625" style="73" customWidth="1"/>
  </cols>
  <sheetData>
    <row r="1" spans="1:15" s="114" customFormat="1" ht="24.75" customHeight="1">
      <c r="A1" s="76" t="s">
        <v>396</v>
      </c>
      <c r="B1" s="77"/>
      <c r="C1" s="77"/>
      <c r="D1" s="77"/>
      <c r="E1" s="78"/>
      <c r="F1" s="78"/>
      <c r="G1" s="80"/>
      <c r="H1" s="80"/>
      <c r="I1" s="79"/>
      <c r="J1" s="79"/>
      <c r="K1" s="79"/>
      <c r="L1" s="79"/>
      <c r="M1" s="79"/>
      <c r="N1" s="80"/>
      <c r="O1" s="77"/>
    </row>
    <row r="2" spans="1:15" s="70" customFormat="1" ht="13.5" customHeight="1">
      <c r="A2" s="81" t="str">
        <f>IF('表3流资汇总'!$A$2="","",'表3流资汇总'!$A$2)</f>
        <v>返回</v>
      </c>
      <c r="B2" s="82" t="str">
        <f>IF('评估申报表填表摘要'!$A$2="","",'评估申报表填表摘要'!$A$2)</f>
        <v>返回索引页</v>
      </c>
      <c r="C2" s="82"/>
      <c r="D2" s="82"/>
      <c r="G2" s="86"/>
      <c r="H2" s="86"/>
      <c r="I2" s="85"/>
      <c r="J2" s="85"/>
      <c r="K2" s="85"/>
      <c r="L2" s="85"/>
      <c r="M2" s="85"/>
      <c r="N2" s="86"/>
      <c r="O2" s="111"/>
    </row>
    <row r="3" spans="1:15" s="70" customFormat="1" ht="13.5" customHeight="1">
      <c r="A3" s="87" t="str">
        <f>'结果汇总'!$A$3</f>
        <v>  评估基准日：2020年3月12日</v>
      </c>
      <c r="B3" s="88"/>
      <c r="C3" s="88"/>
      <c r="D3" s="88"/>
      <c r="E3" s="89"/>
      <c r="F3" s="89"/>
      <c r="G3" s="91"/>
      <c r="H3" s="91"/>
      <c r="I3" s="90"/>
      <c r="J3" s="90"/>
      <c r="K3" s="90"/>
      <c r="L3" s="90"/>
      <c r="M3" s="90"/>
      <c r="N3" s="91"/>
      <c r="O3" s="88"/>
    </row>
    <row r="4" spans="1:15" s="166" customFormat="1" ht="13.5" customHeight="1">
      <c r="A4" s="92" t="str">
        <f>'结果汇总'!$A$4</f>
        <v>被评估单位（或者产权持有单位）：左世合、周海翔、云南渝庆建筑劳务有限公司</v>
      </c>
      <c r="B4" s="295"/>
      <c r="C4" s="295"/>
      <c r="D4" s="295"/>
      <c r="E4" s="295"/>
      <c r="G4" s="300"/>
      <c r="H4" s="300"/>
      <c r="I4" s="297"/>
      <c r="J4" s="297"/>
      <c r="K4" s="297"/>
      <c r="L4" s="298"/>
      <c r="M4" s="297"/>
      <c r="N4" s="300"/>
      <c r="O4" s="301"/>
    </row>
    <row r="5" spans="1:15" s="83" customFormat="1" ht="22.5" customHeight="1">
      <c r="A5" s="119" t="s">
        <v>139</v>
      </c>
      <c r="B5" s="119" t="s">
        <v>397</v>
      </c>
      <c r="C5" s="520" t="s">
        <v>398</v>
      </c>
      <c r="D5" s="520" t="s">
        <v>399</v>
      </c>
      <c r="E5" s="183" t="s">
        <v>400</v>
      </c>
      <c r="F5" s="183" t="s">
        <v>401</v>
      </c>
      <c r="G5" s="521" t="s">
        <v>402</v>
      </c>
      <c r="H5" s="136" t="s">
        <v>403</v>
      </c>
      <c r="I5" s="136" t="s">
        <v>404</v>
      </c>
      <c r="J5" s="136" t="s">
        <v>405</v>
      </c>
      <c r="K5" s="172" t="s">
        <v>113</v>
      </c>
      <c r="L5" s="124" t="s">
        <v>114</v>
      </c>
      <c r="M5" s="124" t="s">
        <v>115</v>
      </c>
      <c r="N5" s="436" t="s">
        <v>117</v>
      </c>
      <c r="O5" s="98" t="s">
        <v>380</v>
      </c>
    </row>
    <row r="6" spans="1:15" s="70" customFormat="1" ht="15.75" customHeight="1">
      <c r="A6" s="97"/>
      <c r="B6" s="103"/>
      <c r="C6" s="346"/>
      <c r="D6" s="346"/>
      <c r="E6" s="522"/>
      <c r="F6" s="522"/>
      <c r="G6" s="163"/>
      <c r="H6" s="102"/>
      <c r="I6" s="107"/>
      <c r="J6" s="101"/>
      <c r="K6" s="145"/>
      <c r="L6" s="107"/>
      <c r="M6" s="107"/>
      <c r="N6" s="254">
        <f aca="true" t="shared" si="0" ref="N6:N29">IF(OR(L6=0,L6=""),"",ROUND((M6-L6)/L6*100,2))</f>
      </c>
      <c r="O6" s="103"/>
    </row>
    <row r="7" spans="1:15" s="70" customFormat="1" ht="15.75" customHeight="1">
      <c r="A7" s="97"/>
      <c r="B7" s="103"/>
      <c r="C7" s="346"/>
      <c r="D7" s="346"/>
      <c r="E7" s="522"/>
      <c r="F7" s="522"/>
      <c r="G7" s="163"/>
      <c r="H7" s="102"/>
      <c r="I7" s="107"/>
      <c r="J7" s="101"/>
      <c r="K7" s="145"/>
      <c r="L7" s="107"/>
      <c r="M7" s="107"/>
      <c r="N7" s="254">
        <f t="shared" si="0"/>
      </c>
      <c r="O7" s="103"/>
    </row>
    <row r="8" spans="1:15" s="70" customFormat="1" ht="15.75" customHeight="1">
      <c r="A8" s="97"/>
      <c r="B8" s="103"/>
      <c r="C8" s="346"/>
      <c r="D8" s="346"/>
      <c r="E8" s="522"/>
      <c r="F8" s="522"/>
      <c r="G8" s="163"/>
      <c r="H8" s="102"/>
      <c r="I8" s="107"/>
      <c r="J8" s="101"/>
      <c r="K8" s="145"/>
      <c r="L8" s="107"/>
      <c r="M8" s="107"/>
      <c r="N8" s="254">
        <f t="shared" si="0"/>
      </c>
      <c r="O8" s="103"/>
    </row>
    <row r="9" spans="1:15" s="70" customFormat="1" ht="15.75" customHeight="1">
      <c r="A9" s="97"/>
      <c r="B9" s="103"/>
      <c r="C9" s="346"/>
      <c r="D9" s="346"/>
      <c r="E9" s="522"/>
      <c r="F9" s="522"/>
      <c r="G9" s="163"/>
      <c r="H9" s="102"/>
      <c r="I9" s="107"/>
      <c r="J9" s="101"/>
      <c r="K9" s="145"/>
      <c r="L9" s="107"/>
      <c r="M9" s="107"/>
      <c r="N9" s="254">
        <f t="shared" si="0"/>
      </c>
      <c r="O9" s="103"/>
    </row>
    <row r="10" spans="1:15" s="70" customFormat="1" ht="15.75" customHeight="1">
      <c r="A10" s="97"/>
      <c r="B10" s="103"/>
      <c r="C10" s="346"/>
      <c r="D10" s="346"/>
      <c r="E10" s="522"/>
      <c r="F10" s="522"/>
      <c r="G10" s="163"/>
      <c r="H10" s="102"/>
      <c r="I10" s="107"/>
      <c r="J10" s="101"/>
      <c r="K10" s="145"/>
      <c r="L10" s="107"/>
      <c r="M10" s="107"/>
      <c r="N10" s="254">
        <f t="shared" si="0"/>
      </c>
      <c r="O10" s="103"/>
    </row>
    <row r="11" spans="1:15" s="70" customFormat="1" ht="15.75" customHeight="1">
      <c r="A11" s="97"/>
      <c r="B11" s="103"/>
      <c r="C11" s="103"/>
      <c r="D11" s="103"/>
      <c r="E11" s="523"/>
      <c r="F11" s="523"/>
      <c r="G11" s="102"/>
      <c r="H11" s="102"/>
      <c r="I11" s="107"/>
      <c r="J11" s="107"/>
      <c r="K11" s="107"/>
      <c r="L11" s="107"/>
      <c r="M11" s="107"/>
      <c r="N11" s="254">
        <f t="shared" si="0"/>
      </c>
      <c r="O11" s="103"/>
    </row>
    <row r="12" spans="1:15" s="70" customFormat="1" ht="15.75" customHeight="1">
      <c r="A12" s="97"/>
      <c r="B12" s="103"/>
      <c r="C12" s="103"/>
      <c r="D12" s="103"/>
      <c r="E12" s="523"/>
      <c r="F12" s="523"/>
      <c r="G12" s="102"/>
      <c r="H12" s="102"/>
      <c r="I12" s="107"/>
      <c r="J12" s="107"/>
      <c r="K12" s="107"/>
      <c r="L12" s="107"/>
      <c r="M12" s="107"/>
      <c r="N12" s="254">
        <f t="shared" si="0"/>
      </c>
      <c r="O12" s="103"/>
    </row>
    <row r="13" spans="1:15" s="70" customFormat="1" ht="15.75" customHeight="1">
      <c r="A13" s="97"/>
      <c r="B13" s="103"/>
      <c r="C13" s="103"/>
      <c r="D13" s="103"/>
      <c r="E13" s="523"/>
      <c r="F13" s="523"/>
      <c r="G13" s="102"/>
      <c r="H13" s="102"/>
      <c r="I13" s="107"/>
      <c r="J13" s="107"/>
      <c r="K13" s="107"/>
      <c r="L13" s="107"/>
      <c r="M13" s="107"/>
      <c r="N13" s="254">
        <f t="shared" si="0"/>
      </c>
      <c r="O13" s="103"/>
    </row>
    <row r="14" spans="1:15" s="70" customFormat="1" ht="15.75" customHeight="1">
      <c r="A14" s="97"/>
      <c r="B14" s="103"/>
      <c r="C14" s="103"/>
      <c r="D14" s="103"/>
      <c r="E14" s="523"/>
      <c r="F14" s="523"/>
      <c r="G14" s="102"/>
      <c r="H14" s="102"/>
      <c r="I14" s="107"/>
      <c r="J14" s="107"/>
      <c r="K14" s="107"/>
      <c r="L14" s="107"/>
      <c r="M14" s="107"/>
      <c r="N14" s="254">
        <f t="shared" si="0"/>
      </c>
      <c r="O14" s="103"/>
    </row>
    <row r="15" spans="1:15" s="70" customFormat="1" ht="15.75" customHeight="1">
      <c r="A15" s="97"/>
      <c r="B15" s="103"/>
      <c r="C15" s="103"/>
      <c r="D15" s="103"/>
      <c r="E15" s="523"/>
      <c r="F15" s="523"/>
      <c r="G15" s="102"/>
      <c r="H15" s="102"/>
      <c r="I15" s="107"/>
      <c r="J15" s="107"/>
      <c r="K15" s="107"/>
      <c r="L15" s="107"/>
      <c r="M15" s="107"/>
      <c r="N15" s="254">
        <f t="shared" si="0"/>
      </c>
      <c r="O15" s="103"/>
    </row>
    <row r="16" spans="1:15" s="70" customFormat="1" ht="15.75" customHeight="1">
      <c r="A16" s="97"/>
      <c r="B16" s="103"/>
      <c r="C16" s="103"/>
      <c r="D16" s="103"/>
      <c r="E16" s="523"/>
      <c r="F16" s="523"/>
      <c r="G16" s="102"/>
      <c r="H16" s="102"/>
      <c r="I16" s="107"/>
      <c r="J16" s="107"/>
      <c r="K16" s="107"/>
      <c r="L16" s="107"/>
      <c r="M16" s="107"/>
      <c r="N16" s="254">
        <f t="shared" si="0"/>
      </c>
      <c r="O16" s="103"/>
    </row>
    <row r="17" spans="1:15" s="70" customFormat="1" ht="15.75" customHeight="1">
      <c r="A17" s="97"/>
      <c r="B17" s="103"/>
      <c r="C17" s="103"/>
      <c r="D17" s="103"/>
      <c r="E17" s="523"/>
      <c r="F17" s="523"/>
      <c r="G17" s="102"/>
      <c r="H17" s="102"/>
      <c r="I17" s="107"/>
      <c r="J17" s="107"/>
      <c r="K17" s="107"/>
      <c r="L17" s="107"/>
      <c r="M17" s="107"/>
      <c r="N17" s="254">
        <f t="shared" si="0"/>
      </c>
      <c r="O17" s="103"/>
    </row>
    <row r="18" spans="1:15" s="70" customFormat="1" ht="15.75" customHeight="1">
      <c r="A18" s="97"/>
      <c r="B18" s="103"/>
      <c r="C18" s="103"/>
      <c r="D18" s="103"/>
      <c r="E18" s="523"/>
      <c r="F18" s="523"/>
      <c r="G18" s="102"/>
      <c r="H18" s="102"/>
      <c r="I18" s="107"/>
      <c r="J18" s="107"/>
      <c r="K18" s="107"/>
      <c r="L18" s="107"/>
      <c r="M18" s="107"/>
      <c r="N18" s="254">
        <f t="shared" si="0"/>
      </c>
      <c r="O18" s="103"/>
    </row>
    <row r="19" spans="1:15" s="70" customFormat="1" ht="15.75" customHeight="1">
      <c r="A19" s="97"/>
      <c r="B19" s="103"/>
      <c r="C19" s="103"/>
      <c r="D19" s="103"/>
      <c r="E19" s="523"/>
      <c r="F19" s="523"/>
      <c r="G19" s="102"/>
      <c r="H19" s="102"/>
      <c r="I19" s="107"/>
      <c r="J19" s="107"/>
      <c r="K19" s="107"/>
      <c r="L19" s="107"/>
      <c r="M19" s="107"/>
      <c r="N19" s="254"/>
      <c r="O19" s="103"/>
    </row>
    <row r="20" spans="1:15" s="70" customFormat="1" ht="15.75" customHeight="1">
      <c r="A20" s="97"/>
      <c r="B20" s="103"/>
      <c r="C20" s="103"/>
      <c r="D20" s="103"/>
      <c r="E20" s="523"/>
      <c r="F20" s="523"/>
      <c r="G20" s="102"/>
      <c r="H20" s="102"/>
      <c r="I20" s="107"/>
      <c r="J20" s="107"/>
      <c r="K20" s="107"/>
      <c r="L20" s="107"/>
      <c r="M20" s="107"/>
      <c r="N20" s="254"/>
      <c r="O20" s="103"/>
    </row>
    <row r="21" spans="1:15" s="70" customFormat="1" ht="15.75" customHeight="1">
      <c r="A21" s="97"/>
      <c r="B21" s="103"/>
      <c r="C21" s="103"/>
      <c r="D21" s="103"/>
      <c r="E21" s="523"/>
      <c r="F21" s="523"/>
      <c r="G21" s="102"/>
      <c r="H21" s="102"/>
      <c r="I21" s="107"/>
      <c r="J21" s="107"/>
      <c r="K21" s="107"/>
      <c r="L21" s="107"/>
      <c r="M21" s="107"/>
      <c r="N21" s="254">
        <f t="shared" si="0"/>
      </c>
      <c r="O21" s="103"/>
    </row>
    <row r="22" spans="1:15" s="70" customFormat="1" ht="15.75" customHeight="1">
      <c r="A22" s="97"/>
      <c r="B22" s="103"/>
      <c r="C22" s="103"/>
      <c r="D22" s="103"/>
      <c r="E22" s="523"/>
      <c r="F22" s="523"/>
      <c r="G22" s="102"/>
      <c r="H22" s="102"/>
      <c r="I22" s="107"/>
      <c r="J22" s="107"/>
      <c r="K22" s="107"/>
      <c r="L22" s="107"/>
      <c r="M22" s="107"/>
      <c r="N22" s="254">
        <f t="shared" si="0"/>
      </c>
      <c r="O22" s="103"/>
    </row>
    <row r="23" spans="1:15" s="70" customFormat="1" ht="15.75" customHeight="1">
      <c r="A23" s="97"/>
      <c r="B23" s="103"/>
      <c r="C23" s="103"/>
      <c r="D23" s="103"/>
      <c r="E23" s="523"/>
      <c r="F23" s="523"/>
      <c r="G23" s="102"/>
      <c r="H23" s="102"/>
      <c r="I23" s="107"/>
      <c r="J23" s="107"/>
      <c r="K23" s="107"/>
      <c r="L23" s="107"/>
      <c r="M23" s="107"/>
      <c r="N23" s="254">
        <f t="shared" si="0"/>
      </c>
      <c r="O23" s="103"/>
    </row>
    <row r="24" spans="1:15" s="70" customFormat="1" ht="15.75" customHeight="1">
      <c r="A24" s="97"/>
      <c r="B24" s="103"/>
      <c r="C24" s="103"/>
      <c r="D24" s="103"/>
      <c r="E24" s="523"/>
      <c r="F24" s="523"/>
      <c r="G24" s="102"/>
      <c r="H24" s="102"/>
      <c r="I24" s="107"/>
      <c r="J24" s="107"/>
      <c r="K24" s="107"/>
      <c r="L24" s="107"/>
      <c r="M24" s="107"/>
      <c r="N24" s="254">
        <f t="shared" si="0"/>
      </c>
      <c r="O24" s="103"/>
    </row>
    <row r="25" spans="1:15" s="70" customFormat="1" ht="15.75" customHeight="1">
      <c r="A25" s="97"/>
      <c r="B25" s="103"/>
      <c r="C25" s="103"/>
      <c r="D25" s="103"/>
      <c r="E25" s="523"/>
      <c r="F25" s="523"/>
      <c r="G25" s="102"/>
      <c r="H25" s="102"/>
      <c r="I25" s="107"/>
      <c r="J25" s="107"/>
      <c r="K25" s="107"/>
      <c r="L25" s="107"/>
      <c r="M25" s="107"/>
      <c r="N25" s="254">
        <f t="shared" si="0"/>
      </c>
      <c r="O25" s="103"/>
    </row>
    <row r="26" spans="1:15" s="70" customFormat="1" ht="15.75" customHeight="1">
      <c r="A26" s="97"/>
      <c r="B26" s="103"/>
      <c r="C26" s="103"/>
      <c r="D26" s="103"/>
      <c r="E26" s="523"/>
      <c r="F26" s="523"/>
      <c r="G26" s="102"/>
      <c r="H26" s="102"/>
      <c r="I26" s="107"/>
      <c r="J26" s="107"/>
      <c r="K26" s="107"/>
      <c r="L26" s="107"/>
      <c r="M26" s="107"/>
      <c r="N26" s="254">
        <f t="shared" si="0"/>
      </c>
      <c r="O26" s="103"/>
    </row>
    <row r="27" spans="1:15" s="70" customFormat="1" ht="15.75" customHeight="1">
      <c r="A27" s="97"/>
      <c r="B27" s="103"/>
      <c r="C27" s="103"/>
      <c r="D27" s="103"/>
      <c r="E27" s="523"/>
      <c r="F27" s="523"/>
      <c r="G27" s="102"/>
      <c r="H27" s="102"/>
      <c r="I27" s="107"/>
      <c r="J27" s="107"/>
      <c r="K27" s="107"/>
      <c r="L27" s="107"/>
      <c r="M27" s="107"/>
      <c r="N27" s="254">
        <f t="shared" si="0"/>
      </c>
      <c r="O27" s="103"/>
    </row>
    <row r="28" spans="1:15" s="70" customFormat="1" ht="15.75" customHeight="1">
      <c r="A28" s="97"/>
      <c r="B28" s="103"/>
      <c r="C28" s="103"/>
      <c r="D28" s="103"/>
      <c r="E28" s="523"/>
      <c r="F28" s="523"/>
      <c r="G28" s="102"/>
      <c r="H28" s="102"/>
      <c r="I28" s="107"/>
      <c r="J28" s="107"/>
      <c r="K28" s="107"/>
      <c r="L28" s="107"/>
      <c r="M28" s="107"/>
      <c r="N28" s="254">
        <f t="shared" si="0"/>
      </c>
      <c r="O28" s="103"/>
    </row>
    <row r="29" spans="1:15" s="70" customFormat="1" ht="15.75" customHeight="1">
      <c r="A29" s="108" t="s">
        <v>381</v>
      </c>
      <c r="B29" s="110"/>
      <c r="C29" s="110"/>
      <c r="D29" s="110"/>
      <c r="E29" s="523"/>
      <c r="F29" s="523"/>
      <c r="G29" s="102"/>
      <c r="H29" s="102"/>
      <c r="I29" s="107"/>
      <c r="J29" s="107"/>
      <c r="K29" s="107">
        <f>SUM(K6:K28)</f>
        <v>0</v>
      </c>
      <c r="L29" s="107">
        <f>SUM(L6:L28)</f>
        <v>0</v>
      </c>
      <c r="M29" s="107">
        <f>SUM(M6:M28)</f>
        <v>0</v>
      </c>
      <c r="N29" s="254">
        <f t="shared" si="0"/>
      </c>
      <c r="O29" s="103"/>
    </row>
    <row r="30" spans="1:15" s="70" customFormat="1" ht="15.75" customHeight="1">
      <c r="A30" s="113"/>
      <c r="B30" s="152"/>
      <c r="C30" s="152"/>
      <c r="D30" s="152"/>
      <c r="E30" s="524"/>
      <c r="F30" s="116"/>
      <c r="G30" s="434"/>
      <c r="H30" s="434"/>
      <c r="I30" s="430"/>
      <c r="J30" s="430"/>
      <c r="K30" s="430"/>
      <c r="L30" s="430"/>
      <c r="M30" s="430"/>
      <c r="N30" s="435"/>
      <c r="O30" s="84"/>
    </row>
    <row r="31" spans="2:15" s="70" customFormat="1" ht="15.75" customHeight="1">
      <c r="B31" s="84"/>
      <c r="C31" s="84"/>
      <c r="D31" s="84"/>
      <c r="G31" s="86"/>
      <c r="H31" s="86"/>
      <c r="I31" s="85"/>
      <c r="J31" s="85"/>
      <c r="K31" s="85"/>
      <c r="L31" s="85"/>
      <c r="M31" s="85"/>
      <c r="N31" s="86"/>
      <c r="O31" s="84"/>
    </row>
  </sheetData>
  <sheetProtection/>
  <mergeCells count="1">
    <mergeCell ref="A29:B29"/>
  </mergeCells>
  <dataValidations count="1">
    <dataValidation allowBlank="1" showInputMessage="1" showErrorMessage="1" imeMode="off" sqref="A4:E4 I4:M4 O4"/>
  </dataValidations>
  <hyperlinks>
    <hyperlink ref="A2" location="表3流资汇总!B8" display="=IF(表3流资汇总!$A$2=&quot;&quot;,&quot;&quot;,表3流资汇总!$A$2)"/>
    <hyperlink ref="B2" location="科目索引!D9" display="=IF(评估申报表填表摘要!$A$2=&quot;&quot;,&quot;&quot;,评估申报表填表摘要!$A$2)"/>
  </hyperlinks>
  <printOptions horizontalCentered="1"/>
  <pageMargins left="0.35433070866141736" right="0.35433070866141736" top="0.5905511811023623" bottom="0.7874015748031497" header="1.062992125984252" footer="0.4724409448818898"/>
  <pageSetup horizontalDpi="600" verticalDpi="600" orientation="landscape" paperSize="9"/>
  <headerFooter alignWithMargins="0">
    <oddHeader>&amp;R&amp;9表3-3
共&amp;N页第&amp;P页
金额单位：人民币元</oddHeader>
    <oddFooter>&amp;L&amp;9资产占有单位填表人：
填表日期：     年  月  日&amp;C&amp;9评估人员：
</oddFooter>
  </headerFooter>
  <legacyDrawing r:id="rId2"/>
</worksheet>
</file>

<file path=xl/worksheets/sheet19.xml><?xml version="1.0" encoding="utf-8"?>
<worksheet xmlns="http://schemas.openxmlformats.org/spreadsheetml/2006/main" xmlns:r="http://schemas.openxmlformats.org/officeDocument/2006/relationships">
  <dimension ref="A1:S32"/>
  <sheetViews>
    <sheetView workbookViewId="0" topLeftCell="A1">
      <selection activeCell="P16" sqref="P16"/>
    </sheetView>
  </sheetViews>
  <sheetFormatPr defaultColWidth="8.75390625" defaultRowHeight="15.75" customHeight="1"/>
  <cols>
    <col min="1" max="1" width="5.75390625" style="73" customWidth="1"/>
    <col min="2" max="2" width="24.75390625" style="73" customWidth="1"/>
    <col min="3" max="3" width="12.625" style="73" customWidth="1"/>
    <col min="4" max="4" width="8.625" style="73" customWidth="1"/>
    <col min="5" max="5" width="7.50390625" style="73" bestFit="1" customWidth="1"/>
    <col min="6" max="6" width="14.875" style="73" customWidth="1"/>
    <col min="7" max="7" width="9.625" style="73" hidden="1" customWidth="1"/>
    <col min="8" max="11" width="10.00390625" style="73" hidden="1" customWidth="1"/>
    <col min="12" max="12" width="10.625" style="73" hidden="1" customWidth="1"/>
    <col min="13" max="13" width="9.875" style="73" hidden="1" customWidth="1"/>
    <col min="14" max="14" width="12.75390625" style="73" hidden="1" customWidth="1"/>
    <col min="15" max="15" width="16.00390625" style="73" customWidth="1"/>
    <col min="16" max="16" width="14.00390625" style="73" customWidth="1"/>
    <col min="17" max="17" width="6.75390625" style="73" customWidth="1"/>
    <col min="18" max="18" width="10.125" style="72" customWidth="1"/>
    <col min="19" max="16384" width="8.75390625" style="73" customWidth="1"/>
  </cols>
  <sheetData>
    <row r="1" spans="1:18" s="114" customFormat="1" ht="24.75" customHeight="1">
      <c r="A1" s="78" t="s">
        <v>406</v>
      </c>
      <c r="B1" s="78"/>
      <c r="C1" s="78"/>
      <c r="D1" s="78"/>
      <c r="E1" s="78"/>
      <c r="F1" s="78"/>
      <c r="G1" s="78"/>
      <c r="H1" s="78"/>
      <c r="I1" s="78"/>
      <c r="J1" s="78"/>
      <c r="K1" s="78"/>
      <c r="L1" s="78"/>
      <c r="M1" s="78"/>
      <c r="N1" s="78"/>
      <c r="O1" s="78"/>
      <c r="P1" s="78"/>
      <c r="Q1" s="78"/>
      <c r="R1" s="77"/>
    </row>
    <row r="2" spans="1:18" s="70" customFormat="1" ht="13.5" customHeight="1">
      <c r="A2" s="81" t="str">
        <f>IF('表3流资汇总'!$A$2="","",'表3流资汇总'!$A$2)</f>
        <v>返回</v>
      </c>
      <c r="B2" s="509" t="str">
        <f>IF('评估申报表填表摘要'!$A$2="","",'评估申报表填表摘要'!$A$2)</f>
        <v>返回索引页</v>
      </c>
      <c r="R2" s="111"/>
    </row>
    <row r="3" spans="1:18" s="70" customFormat="1" ht="13.5" customHeight="1">
      <c r="A3" s="87" t="str">
        <f>'结果汇总'!$A$3</f>
        <v>  评估基准日：2020年3月12日</v>
      </c>
      <c r="B3" s="89"/>
      <c r="C3" s="89"/>
      <c r="D3" s="89"/>
      <c r="E3" s="89"/>
      <c r="F3" s="165"/>
      <c r="G3" s="165"/>
      <c r="H3" s="165"/>
      <c r="I3" s="165"/>
      <c r="J3" s="165"/>
      <c r="K3" s="165"/>
      <c r="L3" s="165"/>
      <c r="M3" s="165"/>
      <c r="N3" s="165"/>
      <c r="O3" s="89"/>
      <c r="P3" s="89"/>
      <c r="Q3" s="89"/>
      <c r="R3" s="88"/>
    </row>
    <row r="4" spans="1:18" s="166" customFormat="1" ht="13.5" customHeight="1">
      <c r="A4" s="510" t="str">
        <f>'结果汇总'!$A$4</f>
        <v>被评估单位（或者产权持有单位）：左世合、周海翔、云南渝庆建筑劳务有限公司</v>
      </c>
      <c r="B4" s="295"/>
      <c r="C4" s="295"/>
      <c r="P4" s="295"/>
      <c r="R4" s="301"/>
    </row>
    <row r="5" spans="1:19" s="83" customFormat="1" ht="15.75" customHeight="1">
      <c r="A5" s="183" t="s">
        <v>139</v>
      </c>
      <c r="B5" s="183" t="s">
        <v>407</v>
      </c>
      <c r="C5" s="183" t="s">
        <v>408</v>
      </c>
      <c r="D5" s="183" t="s">
        <v>409</v>
      </c>
      <c r="E5" s="183" t="s">
        <v>410</v>
      </c>
      <c r="F5" s="183" t="s">
        <v>113</v>
      </c>
      <c r="G5" s="332" t="s">
        <v>411</v>
      </c>
      <c r="H5" s="332"/>
      <c r="I5" s="332"/>
      <c r="J5" s="332"/>
      <c r="K5" s="332"/>
      <c r="L5" s="167" t="s">
        <v>412</v>
      </c>
      <c r="M5" s="168"/>
      <c r="N5" s="170" t="s">
        <v>413</v>
      </c>
      <c r="O5" s="439" t="s">
        <v>114</v>
      </c>
      <c r="P5" s="439" t="s">
        <v>115</v>
      </c>
      <c r="Q5" s="439" t="s">
        <v>117</v>
      </c>
      <c r="R5" s="119" t="s">
        <v>380</v>
      </c>
      <c r="S5" s="517" t="s">
        <v>414</v>
      </c>
    </row>
    <row r="6" spans="1:19" s="70" customFormat="1" ht="15.75" customHeight="1">
      <c r="A6" s="185"/>
      <c r="B6" s="185"/>
      <c r="C6" s="185"/>
      <c r="D6" s="185"/>
      <c r="E6" s="185">
        <f>IF(OR(D6="",S$6=""),"",(YEAR(S$6)-YEAR(D6))*12+(MONTH(S$6)-MONTH(D6)))</f>
      </c>
      <c r="F6" s="185"/>
      <c r="G6" s="511" t="s">
        <v>415</v>
      </c>
      <c r="H6" s="511" t="s">
        <v>416</v>
      </c>
      <c r="I6" s="511" t="s">
        <v>417</v>
      </c>
      <c r="J6" s="511" t="s">
        <v>418</v>
      </c>
      <c r="K6" s="511" t="s">
        <v>419</v>
      </c>
      <c r="L6" s="514" t="s">
        <v>420</v>
      </c>
      <c r="M6" s="514" t="s">
        <v>421</v>
      </c>
      <c r="N6" s="173"/>
      <c r="O6" s="440"/>
      <c r="P6" s="440"/>
      <c r="Q6" s="440">
        <f>IF(OR(O6=0,O6=""),"",ROUND((P6-O6)/O6*100,2))</f>
      </c>
      <c r="R6" s="126"/>
      <c r="S6" s="518">
        <v>39263</v>
      </c>
    </row>
    <row r="7" spans="1:19" s="148" customFormat="1" ht="15.75" customHeight="1">
      <c r="A7" s="277"/>
      <c r="B7" s="512"/>
      <c r="C7" s="105"/>
      <c r="D7" s="104"/>
      <c r="E7" s="154">
        <f>IF(OR(D7="",S$6=""),"",(YEAR(S$6)-YEAR(D7))*12+(MONTH(S$6)-MONTH(D7)))</f>
      </c>
      <c r="F7" s="145"/>
      <c r="G7" s="513"/>
      <c r="H7" s="513"/>
      <c r="I7" s="513"/>
      <c r="J7" s="513"/>
      <c r="K7" s="513"/>
      <c r="L7" s="515"/>
      <c r="M7" s="515"/>
      <c r="N7" s="516"/>
      <c r="O7" s="175"/>
      <c r="P7" s="175"/>
      <c r="Q7" s="330">
        <f>IF(OR(O7=0,O7=""),"",ROUND((P7-O7)/O7*100,2))</f>
      </c>
      <c r="R7" s="160"/>
      <c r="S7" s="519"/>
    </row>
    <row r="8" spans="1:18" s="70" customFormat="1" ht="15.75" customHeight="1">
      <c r="A8" s="277"/>
      <c r="B8" s="512"/>
      <c r="C8" s="105"/>
      <c r="D8" s="104"/>
      <c r="E8" s="97">
        <f>IF(OR(D8="",S$6=""),"",(YEAR(S$6)-YEAR(D8))*12+(MONTH(S$6)-MONTH(D8)))</f>
      </c>
      <c r="F8" s="145"/>
      <c r="G8" s="107"/>
      <c r="H8" s="107"/>
      <c r="I8" s="107"/>
      <c r="J8" s="107"/>
      <c r="K8" s="107"/>
      <c r="L8" s="107"/>
      <c r="M8" s="107"/>
      <c r="N8" s="107"/>
      <c r="O8" s="175"/>
      <c r="P8" s="175"/>
      <c r="Q8" s="254">
        <f aca="true" t="shared" si="0" ref="Q8:Q21">IF(OR(O8=0,O8=""),"",ROUND((P8-O8)/O8*100,2))</f>
      </c>
      <c r="R8" s="304"/>
    </row>
    <row r="9" spans="1:18" s="70" customFormat="1" ht="15.75" customHeight="1">
      <c r="A9" s="277"/>
      <c r="B9" s="512"/>
      <c r="C9" s="105"/>
      <c r="D9" s="104"/>
      <c r="E9" s="97"/>
      <c r="F9" s="145"/>
      <c r="G9" s="107"/>
      <c r="H9" s="107"/>
      <c r="I9" s="107"/>
      <c r="J9" s="107"/>
      <c r="K9" s="107"/>
      <c r="L9" s="107"/>
      <c r="M9" s="107"/>
      <c r="N9" s="107"/>
      <c r="O9" s="175"/>
      <c r="P9" s="175"/>
      <c r="Q9" s="254"/>
      <c r="R9" s="304"/>
    </row>
    <row r="10" spans="1:18" s="70" customFormat="1" ht="15.75" customHeight="1">
      <c r="A10" s="277"/>
      <c r="B10" s="512"/>
      <c r="C10" s="105"/>
      <c r="D10" s="104"/>
      <c r="E10" s="97"/>
      <c r="F10" s="145"/>
      <c r="G10" s="107"/>
      <c r="H10" s="107"/>
      <c r="I10" s="107"/>
      <c r="J10" s="107"/>
      <c r="K10" s="107"/>
      <c r="L10" s="107"/>
      <c r="M10" s="107"/>
      <c r="N10" s="107"/>
      <c r="O10" s="175"/>
      <c r="P10" s="175"/>
      <c r="Q10" s="254"/>
      <c r="R10" s="304"/>
    </row>
    <row r="11" spans="1:18" s="70" customFormat="1" ht="15.75" customHeight="1">
      <c r="A11" s="277"/>
      <c r="B11" s="512"/>
      <c r="C11" s="105"/>
      <c r="D11" s="104"/>
      <c r="E11" s="97"/>
      <c r="F11" s="145"/>
      <c r="G11" s="107"/>
      <c r="H11" s="107"/>
      <c r="I11" s="107"/>
      <c r="J11" s="107"/>
      <c r="K11" s="107"/>
      <c r="L11" s="107"/>
      <c r="M11" s="107"/>
      <c r="N11" s="107"/>
      <c r="O11" s="175"/>
      <c r="P11" s="175"/>
      <c r="Q11" s="254"/>
      <c r="R11" s="304"/>
    </row>
    <row r="12" spans="1:18" s="70" customFormat="1" ht="15.75" customHeight="1">
      <c r="A12" s="277"/>
      <c r="B12" s="512"/>
      <c r="C12" s="105"/>
      <c r="D12" s="104"/>
      <c r="E12" s="97"/>
      <c r="F12" s="145"/>
      <c r="G12" s="107"/>
      <c r="H12" s="107"/>
      <c r="I12" s="107"/>
      <c r="J12" s="107"/>
      <c r="K12" s="107"/>
      <c r="L12" s="107"/>
      <c r="M12" s="107"/>
      <c r="N12" s="107"/>
      <c r="O12" s="175"/>
      <c r="P12" s="175"/>
      <c r="Q12" s="254"/>
      <c r="R12" s="304"/>
    </row>
    <row r="13" spans="1:18" s="70" customFormat="1" ht="15.75" customHeight="1">
      <c r="A13" s="277"/>
      <c r="B13" s="512"/>
      <c r="C13" s="105"/>
      <c r="D13" s="104"/>
      <c r="E13" s="97"/>
      <c r="F13" s="145"/>
      <c r="G13" s="107"/>
      <c r="H13" s="107"/>
      <c r="I13" s="107"/>
      <c r="J13" s="107"/>
      <c r="K13" s="107"/>
      <c r="L13" s="107"/>
      <c r="M13" s="107"/>
      <c r="N13" s="107"/>
      <c r="O13" s="175"/>
      <c r="P13" s="175"/>
      <c r="Q13" s="254"/>
      <c r="R13" s="304"/>
    </row>
    <row r="14" spans="1:18" s="70" customFormat="1" ht="15.75" customHeight="1">
      <c r="A14" s="277"/>
      <c r="B14" s="512"/>
      <c r="C14" s="105"/>
      <c r="D14" s="104"/>
      <c r="E14" s="97"/>
      <c r="F14" s="145"/>
      <c r="G14" s="107"/>
      <c r="H14" s="107"/>
      <c r="I14" s="107"/>
      <c r="J14" s="107"/>
      <c r="K14" s="107"/>
      <c r="L14" s="107"/>
      <c r="M14" s="107"/>
      <c r="N14" s="107"/>
      <c r="O14" s="175"/>
      <c r="P14" s="175"/>
      <c r="Q14" s="254"/>
      <c r="R14" s="304"/>
    </row>
    <row r="15" spans="1:18" s="70" customFormat="1" ht="15.75" customHeight="1">
      <c r="A15" s="277"/>
      <c r="B15" s="512"/>
      <c r="C15" s="105"/>
      <c r="D15" s="104"/>
      <c r="E15" s="97">
        <f aca="true" t="shared" si="1" ref="E15:E30">IF(OR(D15="",S$6=""),"",(YEAR(S$6)-YEAR(D15))*12+(MONTH(S$6)-MONTH(D15)))</f>
      </c>
      <c r="F15" s="145"/>
      <c r="G15" s="107"/>
      <c r="H15" s="107"/>
      <c r="I15" s="107"/>
      <c r="J15" s="107"/>
      <c r="K15" s="107"/>
      <c r="L15" s="107"/>
      <c r="M15" s="107"/>
      <c r="N15" s="107"/>
      <c r="O15" s="175"/>
      <c r="P15" s="175"/>
      <c r="Q15" s="254">
        <f t="shared" si="0"/>
      </c>
      <c r="R15" s="304"/>
    </row>
    <row r="16" spans="1:18" s="70" customFormat="1" ht="15.75" customHeight="1">
      <c r="A16" s="277"/>
      <c r="B16" s="512"/>
      <c r="C16" s="105"/>
      <c r="D16" s="104"/>
      <c r="E16" s="97">
        <f t="shared" si="1"/>
      </c>
      <c r="F16" s="145"/>
      <c r="G16" s="107"/>
      <c r="H16" s="107"/>
      <c r="I16" s="107"/>
      <c r="J16" s="107"/>
      <c r="K16" s="107"/>
      <c r="L16" s="107"/>
      <c r="M16" s="107"/>
      <c r="N16" s="107"/>
      <c r="O16" s="175"/>
      <c r="P16" s="175"/>
      <c r="Q16" s="254">
        <f t="shared" si="0"/>
      </c>
      <c r="R16" s="304"/>
    </row>
    <row r="17" spans="1:18" s="70" customFormat="1" ht="15.75" customHeight="1">
      <c r="A17" s="277"/>
      <c r="B17" s="512"/>
      <c r="C17" s="105"/>
      <c r="D17" s="104"/>
      <c r="E17" s="97">
        <f t="shared" si="1"/>
      </c>
      <c r="F17" s="145"/>
      <c r="G17" s="107"/>
      <c r="H17" s="107"/>
      <c r="I17" s="107"/>
      <c r="J17" s="107"/>
      <c r="K17" s="107"/>
      <c r="L17" s="107"/>
      <c r="M17" s="107"/>
      <c r="N17" s="107"/>
      <c r="O17" s="175"/>
      <c r="P17" s="175"/>
      <c r="Q17" s="254">
        <f t="shared" si="0"/>
      </c>
      <c r="R17" s="304"/>
    </row>
    <row r="18" spans="1:18" s="70" customFormat="1" ht="15.75" customHeight="1">
      <c r="A18" s="277"/>
      <c r="B18" s="512"/>
      <c r="C18" s="105"/>
      <c r="D18" s="104"/>
      <c r="E18" s="97">
        <f t="shared" si="1"/>
      </c>
      <c r="F18" s="145"/>
      <c r="G18" s="107"/>
      <c r="H18" s="107"/>
      <c r="I18" s="107"/>
      <c r="J18" s="107"/>
      <c r="K18" s="107"/>
      <c r="L18" s="107"/>
      <c r="M18" s="107"/>
      <c r="N18" s="107"/>
      <c r="O18" s="175"/>
      <c r="P18" s="175"/>
      <c r="Q18" s="254">
        <f t="shared" si="0"/>
      </c>
      <c r="R18" s="304"/>
    </row>
    <row r="19" spans="1:18" s="70" customFormat="1" ht="15.75" customHeight="1">
      <c r="A19" s="277"/>
      <c r="B19" s="512"/>
      <c r="C19" s="105"/>
      <c r="D19" s="104"/>
      <c r="E19" s="97">
        <f t="shared" si="1"/>
      </c>
      <c r="F19" s="145"/>
      <c r="G19" s="107"/>
      <c r="H19" s="107"/>
      <c r="I19" s="107"/>
      <c r="J19" s="107"/>
      <c r="K19" s="107"/>
      <c r="L19" s="107"/>
      <c r="M19" s="107"/>
      <c r="N19" s="107"/>
      <c r="O19" s="175"/>
      <c r="P19" s="175"/>
      <c r="Q19" s="254">
        <f t="shared" si="0"/>
      </c>
      <c r="R19" s="304"/>
    </row>
    <row r="20" spans="1:18" s="70" customFormat="1" ht="15.75" customHeight="1">
      <c r="A20" s="277"/>
      <c r="B20" s="512"/>
      <c r="C20" s="105"/>
      <c r="D20" s="104"/>
      <c r="E20" s="97">
        <f t="shared" si="1"/>
      </c>
      <c r="F20" s="145"/>
      <c r="G20" s="107"/>
      <c r="H20" s="107"/>
      <c r="I20" s="107"/>
      <c r="J20" s="107"/>
      <c r="K20" s="107"/>
      <c r="L20" s="107"/>
      <c r="M20" s="107"/>
      <c r="N20" s="107"/>
      <c r="O20" s="175"/>
      <c r="P20" s="175"/>
      <c r="Q20" s="254">
        <f t="shared" si="0"/>
      </c>
      <c r="R20" s="304"/>
    </row>
    <row r="21" spans="1:18" s="70" customFormat="1" ht="15.75" customHeight="1">
      <c r="A21" s="277"/>
      <c r="B21" s="350"/>
      <c r="C21" s="105"/>
      <c r="D21" s="104"/>
      <c r="E21" s="97">
        <f t="shared" si="1"/>
      </c>
      <c r="F21" s="145"/>
      <c r="G21" s="107"/>
      <c r="H21" s="107"/>
      <c r="I21" s="107"/>
      <c r="J21" s="107"/>
      <c r="K21" s="107"/>
      <c r="L21" s="107"/>
      <c r="M21" s="107"/>
      <c r="N21" s="107"/>
      <c r="O21" s="175"/>
      <c r="P21" s="175"/>
      <c r="Q21" s="254">
        <f t="shared" si="0"/>
      </c>
      <c r="R21" s="304"/>
    </row>
    <row r="22" spans="1:18" s="70" customFormat="1" ht="15.75" customHeight="1">
      <c r="A22" s="277"/>
      <c r="B22" s="105"/>
      <c r="C22" s="105"/>
      <c r="D22" s="104"/>
      <c r="E22" s="97">
        <f t="shared" si="1"/>
      </c>
      <c r="F22" s="107"/>
      <c r="G22" s="107"/>
      <c r="H22" s="107"/>
      <c r="I22" s="107"/>
      <c r="J22" s="107"/>
      <c r="K22" s="107"/>
      <c r="L22" s="107"/>
      <c r="M22" s="107"/>
      <c r="N22" s="107"/>
      <c r="O22" s="107"/>
      <c r="P22" s="107"/>
      <c r="Q22" s="254">
        <f aca="true" t="shared" si="2" ref="Q22:Q30">IF(OR(O22=0,O22=""),"",ROUND((P22-O22)/O22*100,2))</f>
      </c>
      <c r="R22" s="304"/>
    </row>
    <row r="23" spans="1:18" s="70" customFormat="1" ht="15.75" customHeight="1">
      <c r="A23" s="277"/>
      <c r="B23" s="105"/>
      <c r="C23" s="105"/>
      <c r="D23" s="104"/>
      <c r="E23" s="97">
        <f t="shared" si="1"/>
      </c>
      <c r="F23" s="107"/>
      <c r="G23" s="107"/>
      <c r="H23" s="107"/>
      <c r="I23" s="107"/>
      <c r="J23" s="107"/>
      <c r="K23" s="107"/>
      <c r="L23" s="107"/>
      <c r="M23" s="107"/>
      <c r="N23" s="107"/>
      <c r="O23" s="107"/>
      <c r="P23" s="107"/>
      <c r="Q23" s="254">
        <f t="shared" si="2"/>
      </c>
      <c r="R23" s="304"/>
    </row>
    <row r="24" spans="1:18" s="70" customFormat="1" ht="15.75" customHeight="1">
      <c r="A24" s="277"/>
      <c r="B24" s="105"/>
      <c r="C24" s="105"/>
      <c r="D24" s="104"/>
      <c r="E24" s="97">
        <f t="shared" si="1"/>
      </c>
      <c r="F24" s="107"/>
      <c r="G24" s="107"/>
      <c r="H24" s="107"/>
      <c r="I24" s="107"/>
      <c r="J24" s="107"/>
      <c r="K24" s="107"/>
      <c r="L24" s="107"/>
      <c r="M24" s="107"/>
      <c r="N24" s="107"/>
      <c r="O24" s="107"/>
      <c r="P24" s="107"/>
      <c r="Q24" s="254">
        <f t="shared" si="2"/>
      </c>
      <c r="R24" s="304"/>
    </row>
    <row r="25" spans="1:18" s="70" customFormat="1" ht="15.75" customHeight="1">
      <c r="A25" s="277"/>
      <c r="B25" s="105"/>
      <c r="C25" s="105"/>
      <c r="D25" s="104"/>
      <c r="E25" s="97">
        <f t="shared" si="1"/>
      </c>
      <c r="F25" s="107"/>
      <c r="G25" s="107"/>
      <c r="H25" s="107"/>
      <c r="I25" s="107"/>
      <c r="J25" s="107"/>
      <c r="K25" s="107"/>
      <c r="L25" s="107"/>
      <c r="M25" s="107"/>
      <c r="N25" s="107"/>
      <c r="O25" s="107"/>
      <c r="P25" s="107"/>
      <c r="Q25" s="254">
        <f t="shared" si="2"/>
      </c>
      <c r="R25" s="304"/>
    </row>
    <row r="26" spans="1:18" s="70" customFormat="1" ht="15.75" customHeight="1">
      <c r="A26" s="277"/>
      <c r="B26" s="105"/>
      <c r="C26" s="105"/>
      <c r="D26" s="104"/>
      <c r="E26" s="97">
        <f t="shared" si="1"/>
      </c>
      <c r="F26" s="107"/>
      <c r="G26" s="107"/>
      <c r="H26" s="107"/>
      <c r="I26" s="107"/>
      <c r="J26" s="107"/>
      <c r="K26" s="107"/>
      <c r="L26" s="107"/>
      <c r="M26" s="107"/>
      <c r="N26" s="107"/>
      <c r="O26" s="107"/>
      <c r="P26" s="107"/>
      <c r="Q26" s="254">
        <f t="shared" si="2"/>
      </c>
      <c r="R26" s="304"/>
    </row>
    <row r="27" spans="1:18" s="70" customFormat="1" ht="15.75" customHeight="1">
      <c r="A27" s="277"/>
      <c r="B27" s="105"/>
      <c r="C27" s="105"/>
      <c r="D27" s="104"/>
      <c r="E27" s="97">
        <f t="shared" si="1"/>
      </c>
      <c r="F27" s="107"/>
      <c r="G27" s="107"/>
      <c r="H27" s="107"/>
      <c r="I27" s="107"/>
      <c r="J27" s="107"/>
      <c r="K27" s="107"/>
      <c r="L27" s="107"/>
      <c r="M27" s="107"/>
      <c r="N27" s="107"/>
      <c r="O27" s="107"/>
      <c r="P27" s="107"/>
      <c r="Q27" s="254">
        <f t="shared" si="2"/>
      </c>
      <c r="R27" s="304"/>
    </row>
    <row r="28" spans="1:18" s="70" customFormat="1" ht="15.75" customHeight="1">
      <c r="A28" s="277"/>
      <c r="B28" s="105"/>
      <c r="C28" s="105"/>
      <c r="D28" s="104"/>
      <c r="E28" s="97">
        <f t="shared" si="1"/>
      </c>
      <c r="F28" s="107"/>
      <c r="G28" s="107"/>
      <c r="H28" s="107"/>
      <c r="I28" s="107"/>
      <c r="J28" s="107"/>
      <c r="K28" s="107"/>
      <c r="L28" s="107"/>
      <c r="M28" s="107"/>
      <c r="N28" s="107"/>
      <c r="O28" s="107"/>
      <c r="P28" s="107"/>
      <c r="Q28" s="254">
        <f t="shared" si="2"/>
      </c>
      <c r="R28" s="304"/>
    </row>
    <row r="29" spans="1:18" s="70" customFormat="1" ht="15.75" customHeight="1">
      <c r="A29" s="277"/>
      <c r="B29" s="105"/>
      <c r="C29" s="105"/>
      <c r="D29" s="104"/>
      <c r="E29" s="97">
        <f t="shared" si="1"/>
      </c>
      <c r="F29" s="107"/>
      <c r="G29" s="107"/>
      <c r="H29" s="107"/>
      <c r="I29" s="107"/>
      <c r="J29" s="107"/>
      <c r="K29" s="107"/>
      <c r="L29" s="107"/>
      <c r="M29" s="107"/>
      <c r="N29" s="107"/>
      <c r="O29" s="107"/>
      <c r="P29" s="107"/>
      <c r="Q29" s="254">
        <f t="shared" si="2"/>
      </c>
      <c r="R29" s="304"/>
    </row>
    <row r="30" spans="1:18" s="70" customFormat="1" ht="15.75" customHeight="1">
      <c r="A30" s="108" t="s">
        <v>381</v>
      </c>
      <c r="B30" s="110"/>
      <c r="C30" s="110"/>
      <c r="D30" s="104"/>
      <c r="E30" s="97">
        <f t="shared" si="1"/>
      </c>
      <c r="F30" s="107">
        <f>SUM(F6:F29)</f>
        <v>0</v>
      </c>
      <c r="G30" s="107"/>
      <c r="H30" s="107"/>
      <c r="I30" s="107"/>
      <c r="J30" s="107"/>
      <c r="K30" s="107"/>
      <c r="L30" s="107"/>
      <c r="M30" s="107"/>
      <c r="N30" s="107"/>
      <c r="O30" s="107">
        <f>SUM(O6:O29)</f>
        <v>0</v>
      </c>
      <c r="P30" s="107">
        <f>SUM(P6:P29)</f>
        <v>0</v>
      </c>
      <c r="Q30" s="254">
        <f t="shared" si="2"/>
      </c>
      <c r="R30" s="304"/>
    </row>
    <row r="32" ht="15.75" customHeight="1">
      <c r="P32" s="74"/>
    </row>
  </sheetData>
  <sheetProtection/>
  <mergeCells count="14">
    <mergeCell ref="G5:K5"/>
    <mergeCell ref="L5:M5"/>
    <mergeCell ref="A30:B30"/>
    <mergeCell ref="A5:A6"/>
    <mergeCell ref="B5:B6"/>
    <mergeCell ref="C5:C6"/>
    <mergeCell ref="D5:D6"/>
    <mergeCell ref="E5:E6"/>
    <mergeCell ref="F5:F6"/>
    <mergeCell ref="N5:N6"/>
    <mergeCell ref="O5:O6"/>
    <mergeCell ref="P5:P6"/>
    <mergeCell ref="Q5:Q6"/>
    <mergeCell ref="R5:R6"/>
  </mergeCells>
  <dataValidations count="2">
    <dataValidation type="decimal" allowBlank="1" showInputMessage="1" showErrorMessage="1" imeMode="off" sqref="F21">
      <formula1>-999999999999.99</formula1>
      <formula2>999999999999.99</formula2>
    </dataValidation>
    <dataValidation allowBlank="1" showInputMessage="1" showErrorMessage="1" imeMode="off" sqref="A4:C4 O4:R4"/>
  </dataValidations>
  <hyperlinks>
    <hyperlink ref="A2" location="表3流资汇总!B9" display="=IF(表3流资汇总!$A$2=&quot;&quot;,&quot;&quot;,表3流资汇总!$A$2)"/>
    <hyperlink ref="B2" location="科目索引!D10" display="=IF(评估申报表填表摘要!$A$2=&quot;&quot;,&quot;&quot;,评估申报表填表摘要!$A$2)"/>
  </hyperlinks>
  <printOptions horizontalCentered="1"/>
  <pageMargins left="0.35433070866141736" right="0.35433070866141736" top="0.5905511811023623" bottom="0.7874015748031497" header="1.062992125984252" footer="0.31"/>
  <pageSetup horizontalDpi="600" verticalDpi="600" orientation="landscape" paperSize="9"/>
  <headerFooter alignWithMargins="0">
    <oddHeader>&amp;R&amp;9表3-4
共&amp;N页第&amp;P页
金额单位：人民币元</oddHeader>
    <oddFooter>&amp;L&amp;9资产占有单位填表人：
填表日期：     年  月  日&amp;C&amp;9评估人员：
</oddFooter>
  </headerFooter>
  <legacyDrawing r:id="rId2"/>
</worksheet>
</file>

<file path=xl/worksheets/sheet2.xml><?xml version="1.0" encoding="utf-8"?>
<worksheet xmlns="http://schemas.openxmlformats.org/spreadsheetml/2006/main" xmlns:r="http://schemas.openxmlformats.org/officeDocument/2006/relationships">
  <dimension ref="A1:M32"/>
  <sheetViews>
    <sheetView workbookViewId="0" topLeftCell="A7">
      <selection activeCell="G32" sqref="G32"/>
    </sheetView>
  </sheetViews>
  <sheetFormatPr defaultColWidth="9.00390625" defaultRowHeight="14.25"/>
  <cols>
    <col min="1" max="1" width="8.00390625" style="0" customWidth="1"/>
    <col min="13" max="13" width="12.75390625" style="0" customWidth="1"/>
  </cols>
  <sheetData>
    <row r="1" spans="1:13" ht="33.75" customHeight="1">
      <c r="A1" s="724" t="s">
        <v>78</v>
      </c>
      <c r="B1" s="725"/>
      <c r="C1" s="725"/>
      <c r="D1" s="725"/>
      <c r="E1" s="725"/>
      <c r="F1" s="725"/>
      <c r="G1" s="725"/>
      <c r="H1" s="725"/>
      <c r="I1" s="725"/>
      <c r="J1" s="725"/>
      <c r="K1" s="725"/>
      <c r="L1" s="725"/>
      <c r="M1" s="725"/>
    </row>
    <row r="2" spans="1:13" ht="19.5">
      <c r="A2" s="726" t="s">
        <v>79</v>
      </c>
      <c r="B2" s="727"/>
      <c r="C2" s="727"/>
      <c r="D2" s="727"/>
      <c r="E2" s="727"/>
      <c r="F2" s="727"/>
      <c r="G2" s="727"/>
      <c r="H2" s="727"/>
      <c r="I2" s="727"/>
      <c r="J2" s="727"/>
      <c r="K2" s="727"/>
      <c r="L2" s="727"/>
      <c r="M2" s="727"/>
    </row>
    <row r="3" spans="1:13" s="721" customFormat="1" ht="15" customHeight="1">
      <c r="A3" s="728" t="s">
        <v>80</v>
      </c>
      <c r="B3" s="729" t="s">
        <v>81</v>
      </c>
      <c r="C3" s="729"/>
      <c r="D3" s="729"/>
      <c r="E3" s="729"/>
      <c r="F3" s="729"/>
      <c r="G3" s="729"/>
      <c r="H3" s="729"/>
      <c r="I3" s="729"/>
      <c r="J3" s="729"/>
      <c r="K3" s="729"/>
      <c r="L3" s="729"/>
      <c r="M3" s="729"/>
    </row>
    <row r="4" spans="1:13" s="556" customFormat="1" ht="12" customHeight="1">
      <c r="A4" s="730"/>
      <c r="B4" s="731"/>
      <c r="C4" s="731"/>
      <c r="D4" s="731"/>
      <c r="E4" s="731"/>
      <c r="F4" s="731"/>
      <c r="G4" s="731"/>
      <c r="H4" s="731"/>
      <c r="I4" s="731"/>
      <c r="J4" s="731"/>
      <c r="K4" s="731"/>
      <c r="L4" s="731"/>
      <c r="M4" s="731"/>
    </row>
    <row r="5" spans="1:13" s="721" customFormat="1" ht="15" customHeight="1">
      <c r="A5" s="728" t="s">
        <v>82</v>
      </c>
      <c r="B5" s="729" t="s">
        <v>83</v>
      </c>
      <c r="C5" s="729"/>
      <c r="D5" s="729"/>
      <c r="E5" s="729"/>
      <c r="F5" s="729"/>
      <c r="G5" s="729"/>
      <c r="H5" s="729"/>
      <c r="I5" s="729"/>
      <c r="J5" s="729"/>
      <c r="K5" s="729"/>
      <c r="L5" s="729"/>
      <c r="M5" s="729"/>
    </row>
    <row r="6" spans="1:13" s="556" customFormat="1" ht="12" customHeight="1">
      <c r="A6" s="728"/>
      <c r="B6" s="732"/>
      <c r="C6" s="732"/>
      <c r="D6" s="732"/>
      <c r="E6" s="732"/>
      <c r="F6" s="732"/>
      <c r="G6" s="732"/>
      <c r="H6" s="732"/>
      <c r="I6" s="732"/>
      <c r="J6" s="732"/>
      <c r="K6" s="732"/>
      <c r="L6" s="732"/>
      <c r="M6" s="732"/>
    </row>
    <row r="7" spans="1:13" s="721" customFormat="1" ht="15" customHeight="1">
      <c r="A7" s="728" t="s">
        <v>84</v>
      </c>
      <c r="B7" s="733" t="s">
        <v>85</v>
      </c>
      <c r="C7" s="729"/>
      <c r="D7" s="729"/>
      <c r="E7" s="729"/>
      <c r="F7" s="729"/>
      <c r="G7" s="729"/>
      <c r="H7" s="729"/>
      <c r="I7" s="729"/>
      <c r="J7" s="729"/>
      <c r="K7" s="729"/>
      <c r="L7" s="729"/>
      <c r="M7" s="729"/>
    </row>
    <row r="8" spans="1:13" s="556" customFormat="1" ht="12" customHeight="1">
      <c r="A8" s="728"/>
      <c r="B8" s="732"/>
      <c r="C8" s="732"/>
      <c r="D8" s="732"/>
      <c r="E8" s="732"/>
      <c r="F8" s="732"/>
      <c r="G8" s="732"/>
      <c r="H8" s="732"/>
      <c r="I8" s="732"/>
      <c r="J8" s="732"/>
      <c r="K8" s="732"/>
      <c r="L8" s="732"/>
      <c r="M8" s="732"/>
    </row>
    <row r="9" spans="1:13" s="721" customFormat="1" ht="15" customHeight="1">
      <c r="A9" s="728" t="s">
        <v>86</v>
      </c>
      <c r="B9" s="729" t="s">
        <v>87</v>
      </c>
      <c r="C9" s="729"/>
      <c r="D9" s="729"/>
      <c r="E9" s="729"/>
      <c r="F9" s="729"/>
      <c r="G9" s="729"/>
      <c r="H9" s="729"/>
      <c r="I9" s="729"/>
      <c r="J9" s="729"/>
      <c r="K9" s="729"/>
      <c r="L9" s="729"/>
      <c r="M9" s="729"/>
    </row>
    <row r="10" spans="1:13" s="556" customFormat="1" ht="12" customHeight="1">
      <c r="A10" s="728"/>
      <c r="B10" s="732"/>
      <c r="C10" s="732"/>
      <c r="D10" s="732"/>
      <c r="E10" s="732"/>
      <c r="F10" s="732"/>
      <c r="G10" s="732"/>
      <c r="H10" s="732"/>
      <c r="I10" s="732"/>
      <c r="J10" s="732"/>
      <c r="K10" s="732"/>
      <c r="L10" s="732"/>
      <c r="M10" s="732"/>
    </row>
    <row r="11" spans="1:13" s="721" customFormat="1" ht="15" customHeight="1">
      <c r="A11" s="728" t="s">
        <v>88</v>
      </c>
      <c r="B11" s="729" t="s">
        <v>89</v>
      </c>
      <c r="C11" s="729"/>
      <c r="D11" s="729"/>
      <c r="E11" s="729"/>
      <c r="F11" s="729"/>
      <c r="G11" s="729"/>
      <c r="H11" s="729"/>
      <c r="I11" s="729"/>
      <c r="J11" s="729"/>
      <c r="K11" s="729"/>
      <c r="L11" s="729"/>
      <c r="M11" s="729"/>
    </row>
    <row r="12" spans="1:13" s="721" customFormat="1" ht="15" customHeight="1">
      <c r="A12" s="728"/>
      <c r="B12" s="729" t="s">
        <v>90</v>
      </c>
      <c r="C12" s="729"/>
      <c r="D12" s="729"/>
      <c r="E12" s="729"/>
      <c r="F12" s="729"/>
      <c r="G12" s="729"/>
      <c r="H12" s="729"/>
      <c r="I12" s="729"/>
      <c r="J12" s="729"/>
      <c r="K12" s="729"/>
      <c r="L12" s="729"/>
      <c r="M12" s="729"/>
    </row>
    <row r="13" spans="1:13" s="721" customFormat="1" ht="15" customHeight="1">
      <c r="A13" s="728"/>
      <c r="B13" s="729" t="s">
        <v>91</v>
      </c>
      <c r="C13" s="729"/>
      <c r="D13" s="729"/>
      <c r="E13" s="729"/>
      <c r="F13" s="729"/>
      <c r="G13" s="729"/>
      <c r="H13" s="729"/>
      <c r="I13" s="729"/>
      <c r="J13" s="729"/>
      <c r="K13" s="729"/>
      <c r="L13" s="729"/>
      <c r="M13" s="729"/>
    </row>
    <row r="14" spans="1:13" s="721" customFormat="1" ht="15" customHeight="1">
      <c r="A14" s="728"/>
      <c r="B14" s="729" t="s">
        <v>92</v>
      </c>
      <c r="C14" s="729"/>
      <c r="D14" s="729"/>
      <c r="E14" s="729"/>
      <c r="F14" s="729"/>
      <c r="G14" s="729"/>
      <c r="H14" s="729"/>
      <c r="I14" s="729"/>
      <c r="J14" s="729"/>
      <c r="K14" s="729"/>
      <c r="L14" s="729"/>
      <c r="M14" s="729"/>
    </row>
    <row r="15" spans="1:13" s="721" customFormat="1" ht="15" customHeight="1">
      <c r="A15" s="728"/>
      <c r="B15" s="729" t="s">
        <v>93</v>
      </c>
      <c r="C15" s="729"/>
      <c r="D15" s="729"/>
      <c r="E15" s="729"/>
      <c r="F15" s="729"/>
      <c r="G15" s="729"/>
      <c r="H15" s="729"/>
      <c r="I15" s="729"/>
      <c r="J15" s="729"/>
      <c r="K15" s="729"/>
      <c r="L15" s="729"/>
      <c r="M15" s="729"/>
    </row>
    <row r="16" spans="1:13" s="556" customFormat="1" ht="12" customHeight="1">
      <c r="A16" s="728"/>
      <c r="B16" s="732"/>
      <c r="C16" s="732"/>
      <c r="D16" s="732"/>
      <c r="E16" s="732"/>
      <c r="F16" s="732"/>
      <c r="G16" s="732"/>
      <c r="H16" s="732"/>
      <c r="I16" s="732"/>
      <c r="J16" s="732"/>
      <c r="K16" s="732"/>
      <c r="L16" s="732"/>
      <c r="M16" s="732"/>
    </row>
    <row r="17" spans="1:13" s="721" customFormat="1" ht="15" customHeight="1">
      <c r="A17" s="728" t="s">
        <v>94</v>
      </c>
      <c r="B17" s="729" t="s">
        <v>95</v>
      </c>
      <c r="C17" s="729"/>
      <c r="D17" s="729"/>
      <c r="E17" s="729"/>
      <c r="F17" s="729"/>
      <c r="G17" s="729"/>
      <c r="H17" s="729"/>
      <c r="I17" s="729"/>
      <c r="J17" s="729"/>
      <c r="K17" s="729"/>
      <c r="L17" s="729"/>
      <c r="M17" s="729"/>
    </row>
    <row r="18" spans="1:13" s="556" customFormat="1" ht="12" customHeight="1">
      <c r="A18" s="728"/>
      <c r="B18" s="732"/>
      <c r="C18" s="732"/>
      <c r="D18" s="732"/>
      <c r="E18" s="732"/>
      <c r="F18" s="732"/>
      <c r="G18" s="732"/>
      <c r="H18" s="732"/>
      <c r="I18" s="732"/>
      <c r="J18" s="732"/>
      <c r="K18" s="732"/>
      <c r="L18" s="732"/>
      <c r="M18" s="732"/>
    </row>
    <row r="19" spans="1:13" s="721" customFormat="1" ht="15" customHeight="1">
      <c r="A19" s="728" t="s">
        <v>96</v>
      </c>
      <c r="B19" s="729" t="s">
        <v>97</v>
      </c>
      <c r="C19" s="729"/>
      <c r="D19" s="734"/>
      <c r="E19" s="729"/>
      <c r="F19" s="729"/>
      <c r="G19" s="729"/>
      <c r="H19" s="729"/>
      <c r="I19" s="729"/>
      <c r="J19" s="729"/>
      <c r="K19" s="729"/>
      <c r="L19" s="729"/>
      <c r="M19" s="729"/>
    </row>
    <row r="20" spans="1:13" s="556" customFormat="1" ht="12" customHeight="1">
      <c r="A20" s="728"/>
      <c r="B20" s="732"/>
      <c r="C20" s="732"/>
      <c r="D20" s="732"/>
      <c r="E20" s="732"/>
      <c r="F20" s="732"/>
      <c r="G20" s="732"/>
      <c r="H20" s="732"/>
      <c r="I20" s="732"/>
      <c r="J20" s="732"/>
      <c r="K20" s="732"/>
      <c r="L20" s="732"/>
      <c r="M20" s="732"/>
    </row>
    <row r="21" spans="1:13" s="721" customFormat="1" ht="15" customHeight="1">
      <c r="A21" s="728" t="s">
        <v>98</v>
      </c>
      <c r="B21" s="729" t="s">
        <v>99</v>
      </c>
      <c r="C21" s="729"/>
      <c r="D21" s="729"/>
      <c r="E21" s="729"/>
      <c r="F21" s="729"/>
      <c r="G21" s="729"/>
      <c r="H21" s="729"/>
      <c r="I21" s="729"/>
      <c r="J21" s="729"/>
      <c r="K21" s="729"/>
      <c r="L21" s="729"/>
      <c r="M21" s="729"/>
    </row>
    <row r="22" spans="1:13" s="722" customFormat="1" ht="12" customHeight="1">
      <c r="A22" s="735"/>
      <c r="B22" s="736"/>
      <c r="C22" s="736"/>
      <c r="D22" s="736"/>
      <c r="E22" s="736"/>
      <c r="F22" s="736"/>
      <c r="G22" s="736"/>
      <c r="H22" s="736"/>
      <c r="I22" s="736"/>
      <c r="J22" s="736"/>
      <c r="K22" s="736"/>
      <c r="L22" s="736"/>
      <c r="M22" s="736"/>
    </row>
    <row r="23" spans="1:13" s="723" customFormat="1" ht="14.25">
      <c r="A23" s="737" t="s">
        <v>100</v>
      </c>
      <c r="B23" s="738" t="s">
        <v>101</v>
      </c>
      <c r="C23" s="739"/>
      <c r="D23" s="740"/>
      <c r="E23" s="740"/>
      <c r="F23" s="740"/>
      <c r="G23" s="740"/>
      <c r="H23" s="740"/>
      <c r="I23" s="740"/>
      <c r="J23" s="740"/>
      <c r="K23" s="740"/>
      <c r="L23" s="740"/>
      <c r="M23" s="740"/>
    </row>
    <row r="24" spans="1:13" s="723" customFormat="1" ht="14.25">
      <c r="A24" s="740"/>
      <c r="B24" s="738" t="s">
        <v>102</v>
      </c>
      <c r="C24" s="739"/>
      <c r="D24" s="740"/>
      <c r="E24" s="740"/>
      <c r="F24" s="740"/>
      <c r="G24" s="740"/>
      <c r="H24" s="740"/>
      <c r="I24" s="740"/>
      <c r="J24" s="740"/>
      <c r="K24" s="740"/>
      <c r="L24" s="740"/>
      <c r="M24" s="740"/>
    </row>
    <row r="25" spans="1:13" s="723" customFormat="1" ht="13.5" customHeight="1">
      <c r="A25" s="740"/>
      <c r="B25" s="740"/>
      <c r="C25" s="740"/>
      <c r="D25" s="740"/>
      <c r="E25" s="740"/>
      <c r="F25" s="740"/>
      <c r="G25" s="740"/>
      <c r="H25" s="740"/>
      <c r="I25" s="740"/>
      <c r="J25" s="740"/>
      <c r="K25" s="740"/>
      <c r="L25" s="740"/>
      <c r="M25" s="740"/>
    </row>
    <row r="26" spans="1:13" s="723" customFormat="1" ht="13.5" customHeight="1">
      <c r="A26" s="740"/>
      <c r="B26" s="740"/>
      <c r="C26" s="740"/>
      <c r="D26" s="740"/>
      <c r="E26" s="740"/>
      <c r="F26" s="740"/>
      <c r="G26" s="740"/>
      <c r="H26" s="740"/>
      <c r="I26" s="740"/>
      <c r="J26" s="740"/>
      <c r="K26" s="740"/>
      <c r="L26" s="740"/>
      <c r="M26" s="740"/>
    </row>
    <row r="27" spans="1:13" ht="18" customHeight="1">
      <c r="A27" s="741"/>
      <c r="B27" s="742" t="s">
        <v>103</v>
      </c>
      <c r="C27" s="743"/>
      <c r="D27" s="743"/>
      <c r="E27" s="743"/>
      <c r="F27" s="743"/>
      <c r="G27" s="744"/>
      <c r="H27" s="741"/>
      <c r="I27" s="747" t="s">
        <v>104</v>
      </c>
      <c r="J27" s="741"/>
      <c r="K27" s="741"/>
      <c r="L27" s="741"/>
      <c r="M27" s="741"/>
    </row>
    <row r="28" spans="1:13" ht="18" customHeight="1">
      <c r="A28" s="745"/>
      <c r="B28" s="742"/>
      <c r="C28" s="743"/>
      <c r="D28" s="743"/>
      <c r="E28" s="743"/>
      <c r="F28" s="743"/>
      <c r="G28" s="743"/>
      <c r="H28" s="745"/>
      <c r="I28" s="3" t="s">
        <v>105</v>
      </c>
      <c r="J28" s="745"/>
      <c r="K28" s="745"/>
      <c r="L28" s="745"/>
      <c r="M28" s="745"/>
    </row>
    <row r="29" spans="1:13" ht="18.75">
      <c r="A29" s="746"/>
      <c r="B29" s="746"/>
      <c r="C29" s="746"/>
      <c r="D29" s="746"/>
      <c r="E29" s="746"/>
      <c r="F29" s="746"/>
      <c r="G29" s="746"/>
      <c r="H29" s="746"/>
      <c r="I29" s="746"/>
      <c r="J29" s="746"/>
      <c r="K29" s="746"/>
      <c r="L29" s="746"/>
      <c r="M29" s="746"/>
    </row>
    <row r="30" spans="1:13" ht="18.75">
      <c r="A30" s="746"/>
      <c r="B30" s="746"/>
      <c r="C30" s="746"/>
      <c r="D30" s="746"/>
      <c r="E30" s="746"/>
      <c r="F30" s="746"/>
      <c r="G30" s="746"/>
      <c r="H30" s="746"/>
      <c r="J30" s="746"/>
      <c r="K30" s="746"/>
      <c r="L30" s="746"/>
      <c r="M30" s="746"/>
    </row>
    <row r="31" spans="1:13" ht="18.75">
      <c r="A31" s="746"/>
      <c r="B31" s="746"/>
      <c r="C31" s="746"/>
      <c r="D31" s="746"/>
      <c r="E31" s="746"/>
      <c r="F31" s="746"/>
      <c r="G31" s="746"/>
      <c r="H31" s="746"/>
      <c r="J31" s="746"/>
      <c r="K31" s="746"/>
      <c r="L31" s="746"/>
      <c r="M31" s="746"/>
    </row>
    <row r="32" ht="16.5">
      <c r="I32" s="747"/>
    </row>
  </sheetData>
  <sheetProtection/>
  <hyperlinks>
    <hyperlink ref="A2" location="科目索引!B2" display="返回索引页"/>
  </hyperlinks>
  <printOptions horizontalCentered="1"/>
  <pageMargins left="0.7874015748031497" right="0.7874015748031497" top="0.7874015748031497" bottom="0.9842519685039371" header="0.5118110236220472" footer="0.5118110236220472"/>
  <pageSetup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U24"/>
  <sheetViews>
    <sheetView workbookViewId="0" topLeftCell="A1">
      <selection activeCell="T15" sqref="T15"/>
    </sheetView>
  </sheetViews>
  <sheetFormatPr defaultColWidth="8.75390625" defaultRowHeight="15.75" customHeight="1"/>
  <cols>
    <col min="1" max="1" width="5.00390625" style="71" customWidth="1"/>
    <col min="2" max="2" width="22.625" style="72" customWidth="1"/>
    <col min="3" max="3" width="12.625" style="72" customWidth="1"/>
    <col min="4" max="4" width="7.50390625" style="73" bestFit="1" customWidth="1"/>
    <col min="5" max="5" width="7.375" style="71" customWidth="1"/>
    <col min="6" max="6" width="13.125" style="74" customWidth="1"/>
    <col min="7" max="11" width="10.50390625" style="71" hidden="1" customWidth="1"/>
    <col min="12" max="12" width="10.625" style="74" hidden="1" customWidth="1"/>
    <col min="13" max="14" width="9.625" style="74" hidden="1" customWidth="1"/>
    <col min="15" max="15" width="8.75390625" style="74" hidden="1" customWidth="1"/>
    <col min="16" max="16" width="14.375" style="74" hidden="1" customWidth="1"/>
    <col min="17" max="17" width="15.125" style="74" customWidth="1"/>
    <col min="18" max="18" width="6.75390625" style="75" customWidth="1"/>
    <col min="19" max="19" width="16.875" style="72" customWidth="1"/>
    <col min="20" max="16384" width="8.75390625" style="73" customWidth="1"/>
  </cols>
  <sheetData>
    <row r="1" spans="1:19" s="114" customFormat="1" ht="24.75" customHeight="1">
      <c r="A1" s="76" t="s">
        <v>422</v>
      </c>
      <c r="B1" s="77"/>
      <c r="C1" s="77"/>
      <c r="D1" s="78"/>
      <c r="E1" s="76"/>
      <c r="F1" s="79"/>
      <c r="G1" s="76"/>
      <c r="H1" s="76"/>
      <c r="I1" s="76"/>
      <c r="J1" s="76"/>
      <c r="K1" s="76"/>
      <c r="L1" s="79"/>
      <c r="M1" s="79"/>
      <c r="N1" s="79"/>
      <c r="O1" s="79"/>
      <c r="P1" s="79"/>
      <c r="Q1" s="79"/>
      <c r="R1" s="80"/>
      <c r="S1" s="77"/>
    </row>
    <row r="2" spans="1:19" s="70" customFormat="1" ht="13.5" customHeight="1">
      <c r="A2" s="81" t="str">
        <f>IF('表3流资汇总'!$A$2="","",'表3流资汇总'!$A$2)</f>
        <v>返回</v>
      </c>
      <c r="B2" s="82" t="str">
        <f>IF('评估申报表填表摘要'!$A$2="","",'评估申报表填表摘要'!$A$2)</f>
        <v>返回索引页</v>
      </c>
      <c r="C2" s="84"/>
      <c r="E2" s="113"/>
      <c r="F2" s="85"/>
      <c r="G2" s="113"/>
      <c r="H2" s="113"/>
      <c r="I2" s="113"/>
      <c r="J2" s="113"/>
      <c r="K2" s="113"/>
      <c r="L2" s="85"/>
      <c r="M2" s="85"/>
      <c r="N2" s="85"/>
      <c r="O2" s="85"/>
      <c r="P2" s="85"/>
      <c r="Q2" s="85"/>
      <c r="R2" s="86"/>
      <c r="S2" s="111"/>
    </row>
    <row r="3" spans="1:19" s="70" customFormat="1" ht="13.5" customHeight="1">
      <c r="A3" s="87" t="str">
        <f>'结果汇总'!$A$3</f>
        <v>  评估基准日：2020年3月12日</v>
      </c>
      <c r="B3" s="88"/>
      <c r="C3" s="88"/>
      <c r="D3" s="89"/>
      <c r="E3" s="87"/>
      <c r="F3" s="90"/>
      <c r="G3" s="87"/>
      <c r="H3" s="87"/>
      <c r="I3" s="87"/>
      <c r="J3" s="87"/>
      <c r="K3" s="87"/>
      <c r="L3" s="90"/>
      <c r="M3" s="90"/>
      <c r="N3" s="90"/>
      <c r="O3" s="90"/>
      <c r="P3" s="90"/>
      <c r="Q3" s="90"/>
      <c r="R3" s="91"/>
      <c r="S3" s="88"/>
    </row>
    <row r="4" spans="1:19" s="166" customFormat="1" ht="13.5" customHeight="1">
      <c r="A4" s="92" t="str">
        <f>'结果汇总'!$A$4</f>
        <v>被评估单位（或者产权持有单位）：左世合、周海翔、云南渝庆建筑劳务有限公司</v>
      </c>
      <c r="B4" s="295"/>
      <c r="C4" s="295"/>
      <c r="E4" s="296"/>
      <c r="F4" s="297"/>
      <c r="G4" s="296"/>
      <c r="H4" s="296"/>
      <c r="I4" s="296"/>
      <c r="J4" s="296"/>
      <c r="K4" s="296"/>
      <c r="L4" s="297"/>
      <c r="M4" s="297"/>
      <c r="N4" s="297"/>
      <c r="O4" s="297"/>
      <c r="P4" s="297"/>
      <c r="Q4" s="298"/>
      <c r="R4" s="300"/>
      <c r="S4" s="301"/>
    </row>
    <row r="5" spans="1:21" s="83" customFormat="1" ht="15.75" customHeight="1">
      <c r="A5" s="184" t="s">
        <v>139</v>
      </c>
      <c r="B5" s="184" t="s">
        <v>423</v>
      </c>
      <c r="C5" s="184" t="s">
        <v>408</v>
      </c>
      <c r="D5" s="184" t="s">
        <v>409</v>
      </c>
      <c r="E5" s="184" t="s">
        <v>410</v>
      </c>
      <c r="F5" s="184" t="s">
        <v>113</v>
      </c>
      <c r="G5" s="332" t="s">
        <v>411</v>
      </c>
      <c r="H5" s="332"/>
      <c r="I5" s="332"/>
      <c r="J5" s="332"/>
      <c r="K5" s="332"/>
      <c r="L5" s="136" t="s">
        <v>424</v>
      </c>
      <c r="M5" s="176" t="s">
        <v>425</v>
      </c>
      <c r="N5" s="180"/>
      <c r="O5" s="136" t="s">
        <v>426</v>
      </c>
      <c r="P5" s="124" t="s">
        <v>114</v>
      </c>
      <c r="Q5" s="124" t="s">
        <v>115</v>
      </c>
      <c r="R5" s="124" t="s">
        <v>117</v>
      </c>
      <c r="S5" s="119" t="s">
        <v>380</v>
      </c>
      <c r="T5" s="302" t="s">
        <v>414</v>
      </c>
      <c r="U5" s="83" t="s">
        <v>427</v>
      </c>
    </row>
    <row r="6" spans="1:20" s="70" customFormat="1" ht="15.75" customHeight="1">
      <c r="A6" s="186"/>
      <c r="B6" s="186"/>
      <c r="C6" s="186"/>
      <c r="D6" s="186"/>
      <c r="E6" s="186">
        <f aca="true" t="shared" si="0" ref="E6:E22">IF(OR(D6="",T$6=""),"",(YEAR(T$6)-YEAR(D6))*12+(MONTH(T$6)-MONTH(D6)))</f>
      </c>
      <c r="F6" s="186"/>
      <c r="G6" s="334" t="s">
        <v>428</v>
      </c>
      <c r="H6" s="334" t="s">
        <v>416</v>
      </c>
      <c r="I6" s="334" t="s">
        <v>429</v>
      </c>
      <c r="J6" s="334" t="s">
        <v>430</v>
      </c>
      <c r="K6" s="334" t="s">
        <v>419</v>
      </c>
      <c r="L6" s="139"/>
      <c r="M6" s="169" t="s">
        <v>431</v>
      </c>
      <c r="N6" s="169" t="s">
        <v>432</v>
      </c>
      <c r="O6" s="139"/>
      <c r="P6" s="128"/>
      <c r="Q6" s="128"/>
      <c r="R6" s="128">
        <f aca="true" t="shared" si="1" ref="R6:R24">IF(OR(P6=0,P6=""),"",ROUND((Q6-P6)/P6*100,2))</f>
      </c>
      <c r="S6" s="126"/>
      <c r="T6" s="303">
        <f>'3-4应收帐款'!S6</f>
        <v>39263</v>
      </c>
    </row>
    <row r="7" spans="1:19" s="70" customFormat="1" ht="15.75" customHeight="1">
      <c r="A7" s="97"/>
      <c r="B7" s="495"/>
      <c r="C7" s="105"/>
      <c r="D7" s="104"/>
      <c r="E7" s="97"/>
      <c r="F7" s="145"/>
      <c r="G7" s="97"/>
      <c r="H7" s="97"/>
      <c r="I7" s="97"/>
      <c r="J7" s="97"/>
      <c r="K7" s="97"/>
      <c r="L7" s="107"/>
      <c r="M7" s="107"/>
      <c r="N7" s="107"/>
      <c r="O7" s="107"/>
      <c r="P7" s="145"/>
      <c r="Q7" s="145"/>
      <c r="R7" s="254"/>
      <c r="S7" s="304"/>
    </row>
    <row r="8" spans="1:19" s="70" customFormat="1" ht="15.75" customHeight="1">
      <c r="A8" s="97"/>
      <c r="B8" s="495"/>
      <c r="C8" s="105"/>
      <c r="D8" s="104"/>
      <c r="E8" s="97"/>
      <c r="F8" s="145"/>
      <c r="G8" s="97"/>
      <c r="H8" s="97"/>
      <c r="I8" s="97"/>
      <c r="J8" s="97"/>
      <c r="K8" s="97"/>
      <c r="L8" s="107"/>
      <c r="M8" s="107"/>
      <c r="N8" s="107"/>
      <c r="O8" s="107"/>
      <c r="P8" s="145"/>
      <c r="Q8" s="145"/>
      <c r="R8" s="254">
        <f t="shared" si="1"/>
      </c>
      <c r="S8" s="304"/>
    </row>
    <row r="9" spans="1:19" s="70" customFormat="1" ht="15.75" customHeight="1">
      <c r="A9" s="97"/>
      <c r="B9" s="495"/>
      <c r="C9" s="105"/>
      <c r="D9" s="104"/>
      <c r="E9" s="97"/>
      <c r="F9" s="145"/>
      <c r="G9" s="97"/>
      <c r="H9" s="97"/>
      <c r="I9" s="97"/>
      <c r="J9" s="97"/>
      <c r="K9" s="97"/>
      <c r="L9" s="107"/>
      <c r="M9" s="107"/>
      <c r="N9" s="107"/>
      <c r="O9" s="107"/>
      <c r="P9" s="145"/>
      <c r="Q9" s="145"/>
      <c r="R9" s="254">
        <f t="shared" si="1"/>
      </c>
      <c r="S9" s="304"/>
    </row>
    <row r="10" spans="1:19" s="70" customFormat="1" ht="15.75" customHeight="1">
      <c r="A10" s="97"/>
      <c r="B10" s="495"/>
      <c r="C10" s="105"/>
      <c r="D10" s="104"/>
      <c r="E10" s="97"/>
      <c r="F10" s="145"/>
      <c r="G10" s="97"/>
      <c r="H10" s="97"/>
      <c r="I10" s="97"/>
      <c r="J10" s="97"/>
      <c r="K10" s="97"/>
      <c r="L10" s="107"/>
      <c r="M10" s="107"/>
      <c r="N10" s="107"/>
      <c r="O10" s="107"/>
      <c r="P10" s="145"/>
      <c r="Q10" s="145"/>
      <c r="R10" s="254">
        <f t="shared" si="1"/>
      </c>
      <c r="S10" s="304"/>
    </row>
    <row r="11" spans="1:19" s="70" customFormat="1" ht="15.75" customHeight="1">
      <c r="A11" s="97"/>
      <c r="B11" s="495"/>
      <c r="C11" s="105"/>
      <c r="D11" s="104"/>
      <c r="E11" s="97"/>
      <c r="F11" s="145"/>
      <c r="G11" s="97"/>
      <c r="H11" s="97"/>
      <c r="I11" s="97"/>
      <c r="J11" s="97"/>
      <c r="K11" s="97"/>
      <c r="L11" s="107"/>
      <c r="M11" s="107"/>
      <c r="N11" s="107"/>
      <c r="O11" s="107"/>
      <c r="P11" s="145"/>
      <c r="Q11" s="145"/>
      <c r="R11" s="254">
        <f t="shared" si="1"/>
      </c>
      <c r="S11" s="508"/>
    </row>
    <row r="12" spans="1:19" s="70" customFormat="1" ht="15.75" customHeight="1">
      <c r="A12" s="97"/>
      <c r="B12" s="495"/>
      <c r="C12" s="105"/>
      <c r="D12" s="104"/>
      <c r="E12" s="97"/>
      <c r="F12" s="145"/>
      <c r="G12" s="97"/>
      <c r="H12" s="97"/>
      <c r="I12" s="97"/>
      <c r="J12" s="97"/>
      <c r="K12" s="97"/>
      <c r="L12" s="107"/>
      <c r="M12" s="107"/>
      <c r="N12" s="107"/>
      <c r="O12" s="107"/>
      <c r="P12" s="145"/>
      <c r="Q12" s="145"/>
      <c r="R12" s="254">
        <f t="shared" si="1"/>
      </c>
      <c r="S12" s="304"/>
    </row>
    <row r="13" spans="1:19" s="70" customFormat="1" ht="15.75" customHeight="1">
      <c r="A13" s="97"/>
      <c r="B13" s="495"/>
      <c r="C13" s="105"/>
      <c r="D13" s="104"/>
      <c r="E13" s="97"/>
      <c r="F13" s="145"/>
      <c r="G13" s="97"/>
      <c r="H13" s="97"/>
      <c r="I13" s="97"/>
      <c r="J13" s="97"/>
      <c r="K13" s="97"/>
      <c r="L13" s="107"/>
      <c r="M13" s="107"/>
      <c r="N13" s="107"/>
      <c r="O13" s="107"/>
      <c r="P13" s="145"/>
      <c r="Q13" s="145"/>
      <c r="R13" s="254">
        <f t="shared" si="1"/>
      </c>
      <c r="S13" s="508"/>
    </row>
    <row r="14" spans="1:19" s="70" customFormat="1" ht="15.75" customHeight="1">
      <c r="A14" s="97"/>
      <c r="B14" s="495"/>
      <c r="C14" s="105"/>
      <c r="D14" s="104"/>
      <c r="E14" s="97"/>
      <c r="F14" s="145"/>
      <c r="G14" s="97"/>
      <c r="H14" s="97"/>
      <c r="I14" s="97"/>
      <c r="J14" s="97"/>
      <c r="K14" s="97"/>
      <c r="L14" s="107"/>
      <c r="M14" s="107"/>
      <c r="N14" s="107"/>
      <c r="O14" s="107"/>
      <c r="P14" s="145"/>
      <c r="Q14" s="145"/>
      <c r="R14" s="254">
        <f t="shared" si="1"/>
      </c>
      <c r="S14" s="304"/>
    </row>
    <row r="15" spans="1:19" s="70" customFormat="1" ht="15.75" customHeight="1">
      <c r="A15" s="97"/>
      <c r="B15" s="506"/>
      <c r="C15" s="105"/>
      <c r="D15" s="104"/>
      <c r="E15" s="97">
        <f t="shared" si="0"/>
      </c>
      <c r="F15" s="145"/>
      <c r="G15" s="97"/>
      <c r="H15" s="97"/>
      <c r="I15" s="97"/>
      <c r="J15" s="97"/>
      <c r="K15" s="97"/>
      <c r="L15" s="321"/>
      <c r="M15" s="107"/>
      <c r="N15" s="107"/>
      <c r="O15" s="107"/>
      <c r="P15" s="107"/>
      <c r="Q15" s="107"/>
      <c r="R15" s="254">
        <f t="shared" si="1"/>
      </c>
      <c r="S15" s="304"/>
    </row>
    <row r="16" spans="1:19" s="70" customFormat="1" ht="15.75" customHeight="1">
      <c r="A16" s="97"/>
      <c r="B16" s="495"/>
      <c r="C16" s="105"/>
      <c r="D16" s="104"/>
      <c r="E16" s="97">
        <f t="shared" si="0"/>
      </c>
      <c r="F16" s="145"/>
      <c r="G16" s="97"/>
      <c r="H16" s="97"/>
      <c r="I16" s="97"/>
      <c r="J16" s="97"/>
      <c r="K16" s="97"/>
      <c r="L16" s="107"/>
      <c r="M16" s="107"/>
      <c r="N16" s="107"/>
      <c r="O16" s="107"/>
      <c r="P16" s="107"/>
      <c r="Q16" s="145"/>
      <c r="R16" s="254">
        <f t="shared" si="1"/>
      </c>
      <c r="S16" s="508"/>
    </row>
    <row r="17" spans="1:19" s="70" customFormat="1" ht="15.75" customHeight="1">
      <c r="A17" s="97"/>
      <c r="B17" s="495"/>
      <c r="C17" s="105"/>
      <c r="D17" s="104"/>
      <c r="E17" s="97">
        <f t="shared" si="0"/>
      </c>
      <c r="F17" s="145"/>
      <c r="G17" s="97"/>
      <c r="H17" s="97"/>
      <c r="I17" s="97"/>
      <c r="J17" s="97"/>
      <c r="K17" s="97"/>
      <c r="L17" s="107"/>
      <c r="M17" s="107"/>
      <c r="N17" s="107"/>
      <c r="O17" s="107"/>
      <c r="P17" s="107"/>
      <c r="Q17" s="107"/>
      <c r="R17" s="254">
        <f t="shared" si="1"/>
      </c>
      <c r="S17" s="304"/>
    </row>
    <row r="18" spans="1:19" s="70" customFormat="1" ht="15.75" customHeight="1">
      <c r="A18" s="97"/>
      <c r="B18" s="495"/>
      <c r="C18" s="105"/>
      <c r="D18" s="104"/>
      <c r="E18" s="97">
        <f t="shared" si="0"/>
      </c>
      <c r="F18" s="145"/>
      <c r="G18" s="97"/>
      <c r="H18" s="97"/>
      <c r="I18" s="97"/>
      <c r="J18" s="97"/>
      <c r="K18" s="97"/>
      <c r="L18" s="107"/>
      <c r="M18" s="107"/>
      <c r="N18" s="107"/>
      <c r="O18" s="107"/>
      <c r="P18" s="107"/>
      <c r="Q18" s="107"/>
      <c r="R18" s="254">
        <f t="shared" si="1"/>
      </c>
      <c r="S18" s="304"/>
    </row>
    <row r="19" spans="1:19" s="70" customFormat="1" ht="15.75" customHeight="1">
      <c r="A19" s="97"/>
      <c r="B19" s="495"/>
      <c r="C19" s="105"/>
      <c r="D19" s="104"/>
      <c r="E19" s="97">
        <f t="shared" si="0"/>
      </c>
      <c r="F19" s="145"/>
      <c r="G19" s="97"/>
      <c r="H19" s="97"/>
      <c r="I19" s="97"/>
      <c r="J19" s="97"/>
      <c r="K19" s="97"/>
      <c r="L19" s="107"/>
      <c r="M19" s="107"/>
      <c r="N19" s="107"/>
      <c r="O19" s="107"/>
      <c r="P19" s="107"/>
      <c r="Q19" s="107"/>
      <c r="R19" s="254">
        <f t="shared" si="1"/>
      </c>
      <c r="S19" s="304"/>
    </row>
    <row r="20" spans="1:19" s="70" customFormat="1" ht="15.75" customHeight="1">
      <c r="A20" s="97"/>
      <c r="B20" s="495"/>
      <c r="C20" s="105"/>
      <c r="D20" s="104"/>
      <c r="E20" s="97">
        <f t="shared" si="0"/>
      </c>
      <c r="F20" s="145"/>
      <c r="G20" s="97"/>
      <c r="H20" s="97"/>
      <c r="I20" s="97"/>
      <c r="J20" s="97"/>
      <c r="K20" s="97"/>
      <c r="L20" s="107"/>
      <c r="M20" s="107"/>
      <c r="N20" s="107"/>
      <c r="O20" s="107"/>
      <c r="P20" s="107"/>
      <c r="Q20" s="107"/>
      <c r="R20" s="254">
        <f t="shared" si="1"/>
      </c>
      <c r="S20" s="304"/>
    </row>
    <row r="21" spans="1:19" s="70" customFormat="1" ht="15.75" customHeight="1">
      <c r="A21" s="97"/>
      <c r="B21" s="495"/>
      <c r="C21" s="105"/>
      <c r="D21" s="104"/>
      <c r="E21" s="97">
        <f t="shared" si="0"/>
      </c>
      <c r="F21" s="145"/>
      <c r="G21" s="97"/>
      <c r="H21" s="97"/>
      <c r="I21" s="97"/>
      <c r="J21" s="97"/>
      <c r="K21" s="97"/>
      <c r="L21" s="107"/>
      <c r="M21" s="107"/>
      <c r="N21" s="107"/>
      <c r="O21" s="107"/>
      <c r="P21" s="107"/>
      <c r="Q21" s="107"/>
      <c r="R21" s="254">
        <f t="shared" si="1"/>
      </c>
      <c r="S21" s="304"/>
    </row>
    <row r="22" spans="1:19" s="70" customFormat="1" ht="15.75" customHeight="1">
      <c r="A22" s="97"/>
      <c r="B22" s="495"/>
      <c r="C22" s="105"/>
      <c r="D22" s="104"/>
      <c r="E22" s="97">
        <f t="shared" si="0"/>
      </c>
      <c r="F22" s="145"/>
      <c r="G22" s="97"/>
      <c r="H22" s="97"/>
      <c r="I22" s="97"/>
      <c r="J22" s="97"/>
      <c r="K22" s="97"/>
      <c r="L22" s="107"/>
      <c r="M22" s="107"/>
      <c r="N22" s="107"/>
      <c r="O22" s="107"/>
      <c r="P22" s="107"/>
      <c r="Q22" s="107"/>
      <c r="R22" s="254">
        <f t="shared" si="1"/>
      </c>
      <c r="S22" s="304"/>
    </row>
    <row r="23" spans="1:19" s="70" customFormat="1" ht="15.75" customHeight="1">
      <c r="A23" s="269"/>
      <c r="B23" s="507"/>
      <c r="C23" s="299"/>
      <c r="D23" s="104"/>
      <c r="E23" s="97"/>
      <c r="F23" s="145"/>
      <c r="G23" s="97"/>
      <c r="H23" s="97"/>
      <c r="I23" s="97"/>
      <c r="J23" s="97"/>
      <c r="K23" s="97"/>
      <c r="L23" s="107"/>
      <c r="M23" s="107"/>
      <c r="N23" s="107"/>
      <c r="O23" s="107"/>
      <c r="P23" s="107"/>
      <c r="Q23" s="107"/>
      <c r="R23" s="254">
        <f t="shared" si="1"/>
      </c>
      <c r="S23" s="304"/>
    </row>
    <row r="24" spans="1:19" s="70" customFormat="1" ht="15.75" customHeight="1">
      <c r="A24" s="108" t="s">
        <v>381</v>
      </c>
      <c r="B24" s="110"/>
      <c r="C24" s="299"/>
      <c r="D24" s="104"/>
      <c r="E24" s="97">
        <f>IF(OR(D24="",T$6=""),"",(YEAR(T$6)-YEAR(D24))*12+(MONTH(T$6)-MONTH(D24)))</f>
      </c>
      <c r="F24" s="107">
        <f>SUM(F7:F23)</f>
        <v>0</v>
      </c>
      <c r="G24" s="107">
        <f aca="true" t="shared" si="2" ref="G24:Q24">SUM(G7:G23)</f>
        <v>0</v>
      </c>
      <c r="H24" s="107">
        <f t="shared" si="2"/>
        <v>0</v>
      </c>
      <c r="I24" s="107">
        <f t="shared" si="2"/>
        <v>0</v>
      </c>
      <c r="J24" s="107">
        <f t="shared" si="2"/>
        <v>0</v>
      </c>
      <c r="K24" s="107">
        <f t="shared" si="2"/>
        <v>0</v>
      </c>
      <c r="L24" s="107">
        <f t="shared" si="2"/>
        <v>0</v>
      </c>
      <c r="M24" s="107">
        <f t="shared" si="2"/>
        <v>0</v>
      </c>
      <c r="N24" s="107">
        <f t="shared" si="2"/>
        <v>0</v>
      </c>
      <c r="O24" s="107">
        <f t="shared" si="2"/>
        <v>0</v>
      </c>
      <c r="P24" s="107">
        <f t="shared" si="2"/>
        <v>0</v>
      </c>
      <c r="Q24" s="107">
        <f t="shared" si="2"/>
        <v>0</v>
      </c>
      <c r="R24" s="254">
        <f t="shared" si="1"/>
      </c>
      <c r="S24" s="304"/>
    </row>
  </sheetData>
  <sheetProtection/>
  <mergeCells count="15">
    <mergeCell ref="G5:K5"/>
    <mergeCell ref="M5:N5"/>
    <mergeCell ref="A24:B24"/>
    <mergeCell ref="A5:A6"/>
    <mergeCell ref="B5:B6"/>
    <mergeCell ref="C5:C6"/>
    <mergeCell ref="D5:D6"/>
    <mergeCell ref="E5:E6"/>
    <mergeCell ref="F5:F6"/>
    <mergeCell ref="L5:L6"/>
    <mergeCell ref="O5:O6"/>
    <mergeCell ref="P5:P6"/>
    <mergeCell ref="Q5:Q6"/>
    <mergeCell ref="R5:R6"/>
    <mergeCell ref="S5:S6"/>
  </mergeCells>
  <dataValidations count="1">
    <dataValidation allowBlank="1" showInputMessage="1" showErrorMessage="1" imeMode="off" sqref="A4:C4 P4:S4"/>
  </dataValidations>
  <hyperlinks>
    <hyperlink ref="A2" location="表3流资汇总!B14" display="=IF(表3流资汇总!$A$2=&quot;&quot;,&quot;&quot;,表3流资汇总!$A$2)"/>
    <hyperlink ref="B2" location="科目索引!D13" display="=IF(评估申报表填表摘要!$A$2=&quot;&quot;,&quot;&quot;,评估申报表填表摘要!$A$2)"/>
  </hyperlinks>
  <printOptions horizontalCentered="1"/>
  <pageMargins left="0.35433070866141736" right="0.35433070866141736" top="0.4724409448818898" bottom="0.5905511811023623" header="0.9842519685039371" footer="0.2755905511811024"/>
  <pageSetup horizontalDpi="600" verticalDpi="600" orientation="landscape" paperSize="9"/>
  <headerFooter alignWithMargins="0">
    <oddHeader>&amp;R&amp;9表3-5
共&amp;N页第&amp;P页
金额单位：人民币元</oddHeader>
    <oddFooter>&amp;L&amp;9被评估单位（或产权持有单位）填表人：
填表日期：     年  月  日&amp;C&amp;9评估人员：冯敏云、毕兆强
</oddFooter>
  </headerFooter>
  <legacyDrawing r:id="rId2"/>
</worksheet>
</file>

<file path=xl/worksheets/sheet21.xml><?xml version="1.0" encoding="utf-8"?>
<worksheet xmlns="http://schemas.openxmlformats.org/spreadsheetml/2006/main" xmlns:r="http://schemas.openxmlformats.org/officeDocument/2006/relationships">
  <dimension ref="A1:K30"/>
  <sheetViews>
    <sheetView workbookViewId="0" topLeftCell="C1">
      <selection activeCell="W7" sqref="W7:W31"/>
    </sheetView>
  </sheetViews>
  <sheetFormatPr defaultColWidth="8.75390625" defaultRowHeight="15.75" customHeight="1"/>
  <cols>
    <col min="1" max="1" width="5.00390625" style="71" customWidth="1"/>
    <col min="2" max="2" width="20.625" style="72" customWidth="1"/>
    <col min="3" max="3" width="7.50390625" style="73" bestFit="1" customWidth="1"/>
    <col min="4" max="4" width="14.625" style="74" customWidth="1"/>
    <col min="5" max="5" width="10.50390625" style="72" bestFit="1" customWidth="1"/>
    <col min="6" max="6" width="6.75390625" style="393" customWidth="1"/>
    <col min="7" max="9" width="14.625" style="74" customWidth="1"/>
    <col min="10" max="10" width="6.75390625" style="75" bestFit="1" customWidth="1"/>
    <col min="11" max="11" width="7.375" style="72" customWidth="1"/>
    <col min="12" max="16384" width="8.75390625" style="73" customWidth="1"/>
  </cols>
  <sheetData>
    <row r="1" spans="1:11" s="114" customFormat="1" ht="24.75" customHeight="1">
      <c r="A1" s="76" t="s">
        <v>433</v>
      </c>
      <c r="B1" s="77"/>
      <c r="C1" s="78"/>
      <c r="D1" s="79"/>
      <c r="E1" s="77"/>
      <c r="F1" s="500"/>
      <c r="G1" s="79"/>
      <c r="H1" s="79"/>
      <c r="I1" s="79"/>
      <c r="J1" s="80"/>
      <c r="K1" s="77"/>
    </row>
    <row r="2" spans="1:11" s="70" customFormat="1" ht="13.5" customHeight="1">
      <c r="A2" s="81" t="str">
        <f>IF('表3流资汇总'!$A$2="","",'表3流资汇总'!$A$2)</f>
        <v>返回</v>
      </c>
      <c r="B2" s="82" t="str">
        <f>IF('评估申报表填表摘要'!$A$2="","",'评估申报表填表摘要'!$A$2)</f>
        <v>返回索引页</v>
      </c>
      <c r="D2" s="85"/>
      <c r="E2" s="84"/>
      <c r="F2" s="501"/>
      <c r="G2" s="85"/>
      <c r="H2" s="85"/>
      <c r="I2" s="85"/>
      <c r="J2" s="86"/>
      <c r="K2" s="111"/>
    </row>
    <row r="3" spans="1:11" s="70" customFormat="1" ht="13.5" customHeight="1">
      <c r="A3" s="87" t="str">
        <f>'结果汇总'!$A$3</f>
        <v>  评估基准日：2020年3月12日</v>
      </c>
      <c r="B3" s="88"/>
      <c r="C3" s="89"/>
      <c r="D3" s="90"/>
      <c r="E3" s="88"/>
      <c r="F3" s="502"/>
      <c r="G3" s="90"/>
      <c r="H3" s="90"/>
      <c r="I3" s="90"/>
      <c r="J3" s="91"/>
      <c r="K3" s="88"/>
    </row>
    <row r="4" spans="1:11" s="166" customFormat="1" ht="13.5" customHeight="1">
      <c r="A4" s="92" t="str">
        <f>'结果汇总'!$A$4</f>
        <v>被评估单位（或者产权持有单位）：左世合、周海翔、云南渝庆建筑劳务有限公司</v>
      </c>
      <c r="B4" s="295"/>
      <c r="C4" s="295"/>
      <c r="D4" s="297"/>
      <c r="E4" s="503"/>
      <c r="F4" s="504"/>
      <c r="G4" s="297"/>
      <c r="H4" s="297"/>
      <c r="I4" s="298"/>
      <c r="J4" s="300"/>
      <c r="K4" s="301"/>
    </row>
    <row r="5" spans="1:11" s="83" customFormat="1" ht="15.75" customHeight="1">
      <c r="A5" s="118" t="s">
        <v>139</v>
      </c>
      <c r="B5" s="119" t="s">
        <v>407</v>
      </c>
      <c r="C5" s="183" t="s">
        <v>409</v>
      </c>
      <c r="D5" s="172" t="s">
        <v>434</v>
      </c>
      <c r="E5" s="119" t="s">
        <v>435</v>
      </c>
      <c r="F5" s="505" t="s">
        <v>436</v>
      </c>
      <c r="G5" s="172" t="s">
        <v>113</v>
      </c>
      <c r="H5" s="124" t="s">
        <v>114</v>
      </c>
      <c r="I5" s="124" t="s">
        <v>115</v>
      </c>
      <c r="J5" s="436" t="s">
        <v>117</v>
      </c>
      <c r="K5" s="98" t="s">
        <v>380</v>
      </c>
    </row>
    <row r="6" spans="1:11" s="70" customFormat="1" ht="15.75" customHeight="1">
      <c r="A6" s="97"/>
      <c r="B6" s="103"/>
      <c r="C6" s="104"/>
      <c r="D6" s="106"/>
      <c r="E6" s="105"/>
      <c r="F6" s="327"/>
      <c r="G6" s="107"/>
      <c r="H6" s="107"/>
      <c r="I6" s="107"/>
      <c r="J6" s="254">
        <f aca="true" t="shared" si="0" ref="J6:J30">IF(OR(H6=0,H6=""),"",ROUND((I6-H6)/H6*100,2))</f>
      </c>
      <c r="K6" s="304"/>
    </row>
    <row r="7" spans="1:11" s="70" customFormat="1" ht="15.75" customHeight="1">
      <c r="A7" s="97"/>
      <c r="B7" s="103"/>
      <c r="C7" s="104"/>
      <c r="D7" s="106"/>
      <c r="E7" s="105"/>
      <c r="F7" s="327"/>
      <c r="G7" s="107"/>
      <c r="H7" s="107"/>
      <c r="I7" s="107"/>
      <c r="J7" s="254">
        <f t="shared" si="0"/>
      </c>
      <c r="K7" s="304"/>
    </row>
    <row r="8" spans="1:11" s="70" customFormat="1" ht="15.75" customHeight="1">
      <c r="A8" s="97"/>
      <c r="B8" s="103"/>
      <c r="C8" s="104"/>
      <c r="D8" s="106"/>
      <c r="E8" s="105"/>
      <c r="F8" s="327"/>
      <c r="G8" s="107"/>
      <c r="H8" s="107"/>
      <c r="I8" s="107"/>
      <c r="J8" s="254">
        <f t="shared" si="0"/>
      </c>
      <c r="K8" s="304"/>
    </row>
    <row r="9" spans="1:11" s="70" customFormat="1" ht="15.75" customHeight="1">
      <c r="A9" s="97"/>
      <c r="B9" s="103"/>
      <c r="C9" s="104"/>
      <c r="D9" s="106"/>
      <c r="E9" s="105"/>
      <c r="F9" s="327"/>
      <c r="G9" s="107"/>
      <c r="H9" s="107"/>
      <c r="I9" s="107"/>
      <c r="J9" s="254">
        <f t="shared" si="0"/>
      </c>
      <c r="K9" s="304"/>
    </row>
    <row r="10" spans="1:11" s="70" customFormat="1" ht="15.75" customHeight="1">
      <c r="A10" s="97"/>
      <c r="B10" s="103"/>
      <c r="C10" s="104"/>
      <c r="D10" s="106"/>
      <c r="E10" s="105"/>
      <c r="F10" s="327"/>
      <c r="G10" s="107"/>
      <c r="H10" s="107"/>
      <c r="I10" s="107"/>
      <c r="J10" s="254">
        <f t="shared" si="0"/>
      </c>
      <c r="K10" s="304"/>
    </row>
    <row r="11" spans="1:11" s="70" customFormat="1" ht="15.75" customHeight="1">
      <c r="A11" s="97"/>
      <c r="B11" s="103"/>
      <c r="C11" s="104"/>
      <c r="D11" s="106"/>
      <c r="E11" s="105"/>
      <c r="F11" s="327"/>
      <c r="G11" s="107"/>
      <c r="H11" s="107"/>
      <c r="I11" s="107"/>
      <c r="J11" s="254">
        <f t="shared" si="0"/>
      </c>
      <c r="K11" s="304"/>
    </row>
    <row r="12" spans="1:11" s="70" customFormat="1" ht="15.75" customHeight="1">
      <c r="A12" s="97"/>
      <c r="B12" s="103"/>
      <c r="C12" s="104"/>
      <c r="D12" s="106"/>
      <c r="E12" s="105"/>
      <c r="F12" s="327"/>
      <c r="G12" s="107"/>
      <c r="H12" s="107"/>
      <c r="I12" s="107"/>
      <c r="J12" s="254">
        <f t="shared" si="0"/>
      </c>
      <c r="K12" s="304"/>
    </row>
    <row r="13" spans="1:11" s="70" customFormat="1" ht="15.75" customHeight="1">
      <c r="A13" s="97"/>
      <c r="B13" s="103"/>
      <c r="C13" s="104"/>
      <c r="D13" s="106"/>
      <c r="E13" s="105"/>
      <c r="F13" s="327"/>
      <c r="G13" s="107"/>
      <c r="H13" s="107"/>
      <c r="I13" s="107"/>
      <c r="J13" s="254">
        <f t="shared" si="0"/>
      </c>
      <c r="K13" s="304"/>
    </row>
    <row r="14" spans="1:11" s="70" customFormat="1" ht="15.75" customHeight="1">
      <c r="A14" s="97"/>
      <c r="B14" s="103"/>
      <c r="C14" s="104"/>
      <c r="D14" s="106"/>
      <c r="E14" s="105"/>
      <c r="F14" s="327"/>
      <c r="G14" s="107"/>
      <c r="H14" s="107"/>
      <c r="I14" s="107"/>
      <c r="J14" s="254">
        <f t="shared" si="0"/>
      </c>
      <c r="K14" s="304"/>
    </row>
    <row r="15" spans="1:11" s="70" customFormat="1" ht="15.75" customHeight="1">
      <c r="A15" s="97"/>
      <c r="B15" s="103"/>
      <c r="C15" s="104"/>
      <c r="D15" s="106"/>
      <c r="E15" s="105"/>
      <c r="F15" s="327"/>
      <c r="G15" s="107"/>
      <c r="H15" s="107"/>
      <c r="I15" s="107"/>
      <c r="J15" s="254">
        <f t="shared" si="0"/>
      </c>
      <c r="K15" s="304"/>
    </row>
    <row r="16" spans="1:11" s="70" customFormat="1" ht="15.75" customHeight="1">
      <c r="A16" s="97"/>
      <c r="B16" s="103"/>
      <c r="C16" s="104"/>
      <c r="D16" s="106"/>
      <c r="E16" s="105"/>
      <c r="F16" s="327"/>
      <c r="G16" s="107"/>
      <c r="H16" s="107"/>
      <c r="I16" s="107"/>
      <c r="J16" s="254">
        <f t="shared" si="0"/>
      </c>
      <c r="K16" s="304"/>
    </row>
    <row r="17" spans="1:11" s="70" customFormat="1" ht="15.75" customHeight="1">
      <c r="A17" s="97"/>
      <c r="B17" s="103"/>
      <c r="C17" s="104"/>
      <c r="D17" s="106"/>
      <c r="E17" s="105"/>
      <c r="F17" s="327"/>
      <c r="G17" s="107"/>
      <c r="H17" s="107"/>
      <c r="I17" s="107"/>
      <c r="J17" s="254">
        <f t="shared" si="0"/>
      </c>
      <c r="K17" s="304"/>
    </row>
    <row r="18" spans="1:11" s="70" customFormat="1" ht="15.75" customHeight="1">
      <c r="A18" s="97"/>
      <c r="B18" s="103"/>
      <c r="C18" s="104"/>
      <c r="D18" s="106"/>
      <c r="E18" s="105"/>
      <c r="F18" s="327"/>
      <c r="G18" s="107"/>
      <c r="H18" s="107"/>
      <c r="I18" s="107"/>
      <c r="J18" s="254">
        <f t="shared" si="0"/>
      </c>
      <c r="K18" s="304"/>
    </row>
    <row r="19" spans="1:11" s="70" customFormat="1" ht="15.75" customHeight="1">
      <c r="A19" s="97"/>
      <c r="B19" s="103"/>
      <c r="C19" s="104"/>
      <c r="D19" s="106"/>
      <c r="E19" s="105"/>
      <c r="F19" s="327"/>
      <c r="G19" s="107"/>
      <c r="H19" s="107"/>
      <c r="I19" s="107"/>
      <c r="J19" s="254"/>
      <c r="K19" s="304"/>
    </row>
    <row r="20" spans="1:11" s="70" customFormat="1" ht="15.75" customHeight="1">
      <c r="A20" s="97"/>
      <c r="B20" s="103"/>
      <c r="C20" s="104"/>
      <c r="D20" s="106"/>
      <c r="E20" s="105"/>
      <c r="F20" s="327"/>
      <c r="G20" s="107"/>
      <c r="H20" s="107"/>
      <c r="I20" s="107"/>
      <c r="J20" s="254"/>
      <c r="K20" s="304"/>
    </row>
    <row r="21" spans="1:11" s="70" customFormat="1" ht="15.75" customHeight="1">
      <c r="A21" s="97"/>
      <c r="B21" s="103"/>
      <c r="C21" s="104"/>
      <c r="D21" s="106"/>
      <c r="E21" s="105"/>
      <c r="F21" s="327"/>
      <c r="G21" s="107"/>
      <c r="H21" s="107"/>
      <c r="I21" s="107"/>
      <c r="J21" s="254">
        <f t="shared" si="0"/>
      </c>
      <c r="K21" s="304"/>
    </row>
    <row r="22" spans="1:11" s="70" customFormat="1" ht="15.75" customHeight="1">
      <c r="A22" s="97"/>
      <c r="B22" s="103"/>
      <c r="C22" s="104"/>
      <c r="D22" s="106"/>
      <c r="E22" s="105"/>
      <c r="F22" s="327"/>
      <c r="G22" s="107"/>
      <c r="H22" s="107"/>
      <c r="I22" s="107"/>
      <c r="J22" s="254">
        <f t="shared" si="0"/>
      </c>
      <c r="K22" s="304"/>
    </row>
    <row r="23" spans="1:11" s="70" customFormat="1" ht="15.75" customHeight="1">
      <c r="A23" s="97"/>
      <c r="B23" s="103"/>
      <c r="C23" s="104"/>
      <c r="D23" s="106"/>
      <c r="E23" s="105"/>
      <c r="F23" s="327"/>
      <c r="G23" s="107"/>
      <c r="H23" s="107"/>
      <c r="I23" s="107"/>
      <c r="J23" s="254">
        <f t="shared" si="0"/>
      </c>
      <c r="K23" s="304"/>
    </row>
    <row r="24" spans="1:11" s="70" customFormat="1" ht="15.75" customHeight="1">
      <c r="A24" s="97"/>
      <c r="B24" s="103"/>
      <c r="C24" s="104"/>
      <c r="D24" s="106"/>
      <c r="E24" s="105"/>
      <c r="F24" s="327"/>
      <c r="G24" s="107"/>
      <c r="H24" s="107"/>
      <c r="I24" s="107"/>
      <c r="J24" s="254">
        <f t="shared" si="0"/>
      </c>
      <c r="K24" s="304"/>
    </row>
    <row r="25" spans="1:11" s="70" customFormat="1" ht="15.75" customHeight="1">
      <c r="A25" s="97"/>
      <c r="B25" s="103"/>
      <c r="C25" s="104"/>
      <c r="D25" s="106"/>
      <c r="E25" s="105"/>
      <c r="F25" s="327"/>
      <c r="G25" s="107"/>
      <c r="H25" s="107"/>
      <c r="I25" s="107"/>
      <c r="J25" s="254">
        <f t="shared" si="0"/>
      </c>
      <c r="K25" s="304"/>
    </row>
    <row r="26" spans="1:11" s="70" customFormat="1" ht="15.75" customHeight="1">
      <c r="A26" s="97"/>
      <c r="B26" s="103"/>
      <c r="C26" s="104"/>
      <c r="D26" s="106"/>
      <c r="E26" s="105"/>
      <c r="F26" s="327"/>
      <c r="G26" s="107"/>
      <c r="H26" s="107"/>
      <c r="I26" s="107"/>
      <c r="J26" s="254">
        <f t="shared" si="0"/>
      </c>
      <c r="K26" s="304"/>
    </row>
    <row r="27" spans="1:11" s="70" customFormat="1" ht="15.75" customHeight="1">
      <c r="A27" s="97"/>
      <c r="B27" s="103"/>
      <c r="C27" s="104"/>
      <c r="D27" s="106"/>
      <c r="E27" s="105"/>
      <c r="F27" s="327"/>
      <c r="G27" s="107"/>
      <c r="H27" s="107"/>
      <c r="I27" s="107"/>
      <c r="J27" s="254">
        <f t="shared" si="0"/>
      </c>
      <c r="K27" s="304"/>
    </row>
    <row r="28" spans="1:11" s="70" customFormat="1" ht="15.75" customHeight="1">
      <c r="A28" s="97"/>
      <c r="B28" s="103"/>
      <c r="C28" s="104"/>
      <c r="D28" s="106"/>
      <c r="E28" s="105"/>
      <c r="F28" s="327"/>
      <c r="G28" s="107"/>
      <c r="H28" s="107"/>
      <c r="I28" s="107"/>
      <c r="J28" s="254">
        <f t="shared" si="0"/>
      </c>
      <c r="K28" s="304"/>
    </row>
    <row r="29" spans="1:11" s="70" customFormat="1" ht="15.75" customHeight="1">
      <c r="A29" s="97"/>
      <c r="B29" s="103"/>
      <c r="C29" s="104"/>
      <c r="D29" s="106"/>
      <c r="E29" s="105"/>
      <c r="F29" s="327"/>
      <c r="G29" s="107"/>
      <c r="H29" s="107"/>
      <c r="I29" s="107"/>
      <c r="J29" s="254">
        <f t="shared" si="0"/>
      </c>
      <c r="K29" s="304"/>
    </row>
    <row r="30" spans="1:11" s="70" customFormat="1" ht="15.75" customHeight="1">
      <c r="A30" s="108" t="s">
        <v>381</v>
      </c>
      <c r="B30" s="110"/>
      <c r="C30" s="437"/>
      <c r="D30" s="106"/>
      <c r="E30" s="105"/>
      <c r="F30" s="327"/>
      <c r="G30" s="107">
        <f>SUM(G6:G29)</f>
        <v>0</v>
      </c>
      <c r="H30" s="107">
        <f>SUM(H6:H29)</f>
        <v>0</v>
      </c>
      <c r="I30" s="107">
        <f>SUM(I6:I29)</f>
        <v>0</v>
      </c>
      <c r="J30" s="254">
        <f t="shared" si="0"/>
      </c>
      <c r="K30" s="304"/>
    </row>
  </sheetData>
  <sheetProtection/>
  <mergeCells count="1">
    <mergeCell ref="A30:B30"/>
  </mergeCells>
  <dataValidations count="1">
    <dataValidation allowBlank="1" showInputMessage="1" showErrorMessage="1" imeMode="off" sqref="A4:C4 H4:K4"/>
  </dataValidations>
  <hyperlinks>
    <hyperlink ref="A2" location="表3流资汇总!B13" display="=IF(表3流资汇总!$A$2=&quot;&quot;,&quot;&quot;,表3流资汇总!$A$2)"/>
    <hyperlink ref="B2" location="科目索引!D12" display="=IF(评估申报表填表摘要!$A$2=&quot;&quot;,&quot;&quot;,评估申报表填表摘要!$A$2)"/>
  </hyperlinks>
  <printOptions horizontalCentered="1"/>
  <pageMargins left="0.35433070866141736" right="0.35433070866141736" top="0.5905511811023623" bottom="0.7874015748031497" header="1.062992125984252" footer="0.36"/>
  <pageSetup horizontalDpi="600" verticalDpi="600" orientation="landscape" paperSize="9"/>
  <headerFooter alignWithMargins="0">
    <oddHeader>&amp;R&amp;9表3-6
共&amp;N页第&amp;P页
金额单位：人民币元</oddHeader>
    <oddFooter>&amp;L&amp;9资产占有单位填表人：
填表日期：     年  月  日&amp;C&amp;9评估人员：
</oddFooter>
  </headerFooter>
</worksheet>
</file>

<file path=xl/worksheets/sheet22.xml><?xml version="1.0" encoding="utf-8"?>
<worksheet xmlns="http://schemas.openxmlformats.org/spreadsheetml/2006/main" xmlns:r="http://schemas.openxmlformats.org/officeDocument/2006/relationships">
  <dimension ref="A1:I31"/>
  <sheetViews>
    <sheetView workbookViewId="0" topLeftCell="B1">
      <selection activeCell="W7" sqref="W7:W31"/>
    </sheetView>
  </sheetViews>
  <sheetFormatPr defaultColWidth="8.75390625" defaultRowHeight="15.75" customHeight="1"/>
  <cols>
    <col min="1" max="1" width="5.00390625" style="71" customWidth="1"/>
    <col min="2" max="2" width="22.25390625" style="72" customWidth="1"/>
    <col min="3" max="3" width="8.875" style="73" customWidth="1"/>
    <col min="4" max="4" width="12.75390625" style="71" customWidth="1"/>
    <col min="5" max="7" width="16.625" style="74" customWidth="1"/>
    <col min="8" max="8" width="9.00390625" style="75" bestFit="1" customWidth="1"/>
    <col min="9" max="9" width="13.50390625" style="72" customWidth="1"/>
    <col min="10" max="16384" width="8.75390625" style="73" customWidth="1"/>
  </cols>
  <sheetData>
    <row r="1" spans="1:9" s="114" customFormat="1" ht="24.75" customHeight="1">
      <c r="A1" s="76" t="s">
        <v>437</v>
      </c>
      <c r="B1" s="77"/>
      <c r="C1" s="78"/>
      <c r="D1" s="76"/>
      <c r="E1" s="79"/>
      <c r="F1" s="79"/>
      <c r="G1" s="79"/>
      <c r="H1" s="80"/>
      <c r="I1" s="77"/>
    </row>
    <row r="2" spans="1:9" s="70" customFormat="1" ht="13.5" customHeight="1">
      <c r="A2" s="81" t="str">
        <f>IF('表3流资汇总'!$A$2="","",'表3流资汇总'!$A$2)</f>
        <v>返回</v>
      </c>
      <c r="B2" s="82" t="str">
        <f>IF('评估申报表填表摘要'!$A$2="","",'评估申报表填表摘要'!$A$2)</f>
        <v>返回索引页</v>
      </c>
      <c r="D2" s="113"/>
      <c r="E2" s="85"/>
      <c r="F2" s="85"/>
      <c r="G2" s="85"/>
      <c r="H2" s="86"/>
      <c r="I2" s="111"/>
    </row>
    <row r="3" spans="1:9" s="70" customFormat="1" ht="13.5" customHeight="1">
      <c r="A3" s="87" t="str">
        <f>'结果汇总'!$A$3</f>
        <v>  评估基准日：2020年3月12日</v>
      </c>
      <c r="B3" s="88"/>
      <c r="C3" s="89"/>
      <c r="D3" s="87"/>
      <c r="E3" s="90"/>
      <c r="F3" s="90"/>
      <c r="G3" s="90"/>
      <c r="H3" s="91"/>
      <c r="I3" s="88"/>
    </row>
    <row r="4" spans="1:9" s="166" customFormat="1" ht="13.5" customHeight="1">
      <c r="A4" s="92" t="str">
        <f>'结果汇总'!$A$4</f>
        <v>被评估单位（或者产权持有单位）：左世合、周海翔、云南渝庆建筑劳务有限公司</v>
      </c>
      <c r="B4" s="295"/>
      <c r="C4" s="295"/>
      <c r="D4" s="296"/>
      <c r="E4" s="297"/>
      <c r="F4" s="297"/>
      <c r="G4" s="298"/>
      <c r="H4" s="300"/>
      <c r="I4" s="301"/>
    </row>
    <row r="5" spans="1:9" s="83" customFormat="1" ht="15.75" customHeight="1">
      <c r="A5" s="118" t="s">
        <v>139</v>
      </c>
      <c r="B5" s="119" t="s">
        <v>397</v>
      </c>
      <c r="C5" s="183" t="s">
        <v>409</v>
      </c>
      <c r="D5" s="184" t="s">
        <v>438</v>
      </c>
      <c r="E5" s="172" t="s">
        <v>113</v>
      </c>
      <c r="F5" s="124" t="s">
        <v>114</v>
      </c>
      <c r="G5" s="124" t="s">
        <v>115</v>
      </c>
      <c r="H5" s="436" t="s">
        <v>117</v>
      </c>
      <c r="I5" s="98" t="s">
        <v>380</v>
      </c>
    </row>
    <row r="6" spans="1:9" s="70" customFormat="1" ht="15.75" customHeight="1">
      <c r="A6" s="97"/>
      <c r="B6" s="103"/>
      <c r="C6" s="104"/>
      <c r="D6" s="97"/>
      <c r="E6" s="107"/>
      <c r="F6" s="107"/>
      <c r="G6" s="107"/>
      <c r="H6" s="254">
        <f aca="true" t="shared" si="0" ref="H6:H30">IF(OR(F6=0,F6=""),"",ROUND((G6-F6)/F6*100,2))</f>
      </c>
      <c r="I6" s="304"/>
    </row>
    <row r="7" spans="1:9" s="70" customFormat="1" ht="15.75" customHeight="1">
      <c r="A7" s="97"/>
      <c r="B7" s="103"/>
      <c r="C7" s="104"/>
      <c r="D7" s="97"/>
      <c r="E7" s="107"/>
      <c r="F7" s="107"/>
      <c r="G7" s="107"/>
      <c r="H7" s="254">
        <f t="shared" si="0"/>
      </c>
      <c r="I7" s="304"/>
    </row>
    <row r="8" spans="1:9" s="70" customFormat="1" ht="15.75" customHeight="1">
      <c r="A8" s="97"/>
      <c r="B8" s="103"/>
      <c r="C8" s="104"/>
      <c r="D8" s="97"/>
      <c r="E8" s="107"/>
      <c r="F8" s="107"/>
      <c r="G8" s="107"/>
      <c r="H8" s="254">
        <f t="shared" si="0"/>
      </c>
      <c r="I8" s="304"/>
    </row>
    <row r="9" spans="1:9" s="70" customFormat="1" ht="15.75" customHeight="1">
      <c r="A9" s="97"/>
      <c r="B9" s="103"/>
      <c r="C9" s="104"/>
      <c r="D9" s="97"/>
      <c r="E9" s="107"/>
      <c r="F9" s="107"/>
      <c r="G9" s="107"/>
      <c r="H9" s="254">
        <f t="shared" si="0"/>
      </c>
      <c r="I9" s="304"/>
    </row>
    <row r="10" spans="1:9" s="70" customFormat="1" ht="15.75" customHeight="1">
      <c r="A10" s="97"/>
      <c r="B10" s="103"/>
      <c r="C10" s="104"/>
      <c r="D10" s="97"/>
      <c r="E10" s="107"/>
      <c r="F10" s="107"/>
      <c r="G10" s="107"/>
      <c r="H10" s="254">
        <f t="shared" si="0"/>
      </c>
      <c r="I10" s="304"/>
    </row>
    <row r="11" spans="1:9" s="70" customFormat="1" ht="15.75" customHeight="1">
      <c r="A11" s="97"/>
      <c r="B11" s="103"/>
      <c r="C11" s="104"/>
      <c r="D11" s="97"/>
      <c r="E11" s="107"/>
      <c r="F11" s="107"/>
      <c r="G11" s="107"/>
      <c r="H11" s="254">
        <f t="shared" si="0"/>
      </c>
      <c r="I11" s="304"/>
    </row>
    <row r="12" spans="1:9" s="70" customFormat="1" ht="15.75" customHeight="1">
      <c r="A12" s="97"/>
      <c r="B12" s="103"/>
      <c r="C12" s="104"/>
      <c r="D12" s="97"/>
      <c r="E12" s="107"/>
      <c r="F12" s="107"/>
      <c r="G12" s="107"/>
      <c r="H12" s="254">
        <f t="shared" si="0"/>
      </c>
      <c r="I12" s="304"/>
    </row>
    <row r="13" spans="1:9" s="70" customFormat="1" ht="15.75" customHeight="1">
      <c r="A13" s="97"/>
      <c r="B13" s="103"/>
      <c r="C13" s="104"/>
      <c r="D13" s="97"/>
      <c r="E13" s="107"/>
      <c r="F13" s="107"/>
      <c r="G13" s="107"/>
      <c r="H13" s="254">
        <f t="shared" si="0"/>
      </c>
      <c r="I13" s="304"/>
    </row>
    <row r="14" spans="1:9" s="70" customFormat="1" ht="15.75" customHeight="1">
      <c r="A14" s="97"/>
      <c r="B14" s="103"/>
      <c r="C14" s="104"/>
      <c r="D14" s="97"/>
      <c r="E14" s="107"/>
      <c r="F14" s="107"/>
      <c r="G14" s="107"/>
      <c r="H14" s="254">
        <f t="shared" si="0"/>
      </c>
      <c r="I14" s="304"/>
    </row>
    <row r="15" spans="1:9" s="70" customFormat="1" ht="15.75" customHeight="1">
      <c r="A15" s="97"/>
      <c r="B15" s="103"/>
      <c r="C15" s="104"/>
      <c r="D15" s="97"/>
      <c r="E15" s="107"/>
      <c r="F15" s="107"/>
      <c r="G15" s="107"/>
      <c r="H15" s="254">
        <f t="shared" si="0"/>
      </c>
      <c r="I15" s="304"/>
    </row>
    <row r="16" spans="1:9" s="70" customFormat="1" ht="15.75" customHeight="1">
      <c r="A16" s="97"/>
      <c r="B16" s="103"/>
      <c r="C16" s="104"/>
      <c r="D16" s="97"/>
      <c r="E16" s="107"/>
      <c r="F16" s="107"/>
      <c r="G16" s="107"/>
      <c r="H16" s="254">
        <f t="shared" si="0"/>
      </c>
      <c r="I16" s="304"/>
    </row>
    <row r="17" spans="1:9" s="70" customFormat="1" ht="15.75" customHeight="1">
      <c r="A17" s="97"/>
      <c r="B17" s="103"/>
      <c r="C17" s="104"/>
      <c r="D17" s="97"/>
      <c r="E17" s="107"/>
      <c r="F17" s="107"/>
      <c r="G17" s="107"/>
      <c r="H17" s="254">
        <f t="shared" si="0"/>
      </c>
      <c r="I17" s="304"/>
    </row>
    <row r="18" spans="1:9" s="70" customFormat="1" ht="15.75" customHeight="1">
      <c r="A18" s="97"/>
      <c r="B18" s="103"/>
      <c r="C18" s="104"/>
      <c r="D18" s="97"/>
      <c r="E18" s="107"/>
      <c r="F18" s="107"/>
      <c r="G18" s="107"/>
      <c r="H18" s="254">
        <f t="shared" si="0"/>
      </c>
      <c r="I18" s="304"/>
    </row>
    <row r="19" spans="1:9" s="70" customFormat="1" ht="15.75" customHeight="1">
      <c r="A19" s="97"/>
      <c r="B19" s="103"/>
      <c r="C19" s="104"/>
      <c r="D19" s="97"/>
      <c r="E19" s="107"/>
      <c r="F19" s="107"/>
      <c r="G19" s="107"/>
      <c r="H19" s="254"/>
      <c r="I19" s="304"/>
    </row>
    <row r="20" spans="1:9" s="70" customFormat="1" ht="15.75" customHeight="1">
      <c r="A20" s="97"/>
      <c r="B20" s="103"/>
      <c r="C20" s="104"/>
      <c r="D20" s="97"/>
      <c r="E20" s="107"/>
      <c r="F20" s="107"/>
      <c r="G20" s="107"/>
      <c r="H20" s="254"/>
      <c r="I20" s="304"/>
    </row>
    <row r="21" spans="1:9" s="70" customFormat="1" ht="15.75" customHeight="1">
      <c r="A21" s="97"/>
      <c r="B21" s="103"/>
      <c r="C21" s="104"/>
      <c r="D21" s="97"/>
      <c r="E21" s="107"/>
      <c r="F21" s="107"/>
      <c r="G21" s="107"/>
      <c r="H21" s="254">
        <f t="shared" si="0"/>
      </c>
      <c r="I21" s="304"/>
    </row>
    <row r="22" spans="1:9" s="70" customFormat="1" ht="15.75" customHeight="1">
      <c r="A22" s="97"/>
      <c r="B22" s="103"/>
      <c r="C22" s="104"/>
      <c r="D22" s="97"/>
      <c r="E22" s="107"/>
      <c r="F22" s="107"/>
      <c r="G22" s="107"/>
      <c r="H22" s="254">
        <f t="shared" si="0"/>
      </c>
      <c r="I22" s="304"/>
    </row>
    <row r="23" spans="1:9" s="70" customFormat="1" ht="15.75" customHeight="1">
      <c r="A23" s="97"/>
      <c r="B23" s="103"/>
      <c r="C23" s="104"/>
      <c r="D23" s="97"/>
      <c r="E23" s="107"/>
      <c r="F23" s="107"/>
      <c r="G23" s="107"/>
      <c r="H23" s="254">
        <f t="shared" si="0"/>
      </c>
      <c r="I23" s="304"/>
    </row>
    <row r="24" spans="1:9" s="70" customFormat="1" ht="15.75" customHeight="1">
      <c r="A24" s="97"/>
      <c r="B24" s="103"/>
      <c r="C24" s="104"/>
      <c r="D24" s="97"/>
      <c r="E24" s="107"/>
      <c r="F24" s="107"/>
      <c r="G24" s="107"/>
      <c r="H24" s="254">
        <f t="shared" si="0"/>
      </c>
      <c r="I24" s="304"/>
    </row>
    <row r="25" spans="1:9" s="70" customFormat="1" ht="15.75" customHeight="1">
      <c r="A25" s="97"/>
      <c r="B25" s="103"/>
      <c r="C25" s="104"/>
      <c r="D25" s="97"/>
      <c r="E25" s="107"/>
      <c r="F25" s="107"/>
      <c r="G25" s="107"/>
      <c r="H25" s="254">
        <f t="shared" si="0"/>
      </c>
      <c r="I25" s="304"/>
    </row>
    <row r="26" spans="1:9" s="70" customFormat="1" ht="15.75" customHeight="1">
      <c r="A26" s="97"/>
      <c r="B26" s="103"/>
      <c r="C26" s="104"/>
      <c r="D26" s="97"/>
      <c r="E26" s="107"/>
      <c r="F26" s="107"/>
      <c r="G26" s="107"/>
      <c r="H26" s="254">
        <f t="shared" si="0"/>
      </c>
      <c r="I26" s="304"/>
    </row>
    <row r="27" spans="1:9" s="70" customFormat="1" ht="15.75" customHeight="1">
      <c r="A27" s="97"/>
      <c r="B27" s="103"/>
      <c r="C27" s="104"/>
      <c r="D27" s="97"/>
      <c r="E27" s="107"/>
      <c r="F27" s="107"/>
      <c r="G27" s="107"/>
      <c r="H27" s="254">
        <f t="shared" si="0"/>
      </c>
      <c r="I27" s="304"/>
    </row>
    <row r="28" spans="1:9" s="70" customFormat="1" ht="15.75" customHeight="1">
      <c r="A28" s="97"/>
      <c r="B28" s="103"/>
      <c r="C28" s="104"/>
      <c r="D28" s="97"/>
      <c r="E28" s="107"/>
      <c r="F28" s="107"/>
      <c r="G28" s="107"/>
      <c r="H28" s="254">
        <f t="shared" si="0"/>
      </c>
      <c r="I28" s="304"/>
    </row>
    <row r="29" spans="1:9" s="70" customFormat="1" ht="15.75" customHeight="1">
      <c r="A29" s="97"/>
      <c r="B29" s="103"/>
      <c r="C29" s="104"/>
      <c r="D29" s="97"/>
      <c r="E29" s="107"/>
      <c r="F29" s="107"/>
      <c r="G29" s="107"/>
      <c r="H29" s="254">
        <f t="shared" si="0"/>
      </c>
      <c r="I29" s="304"/>
    </row>
    <row r="30" spans="1:9" s="70" customFormat="1" ht="15.75" customHeight="1">
      <c r="A30" s="108" t="s">
        <v>381</v>
      </c>
      <c r="B30" s="110"/>
      <c r="C30" s="437"/>
      <c r="D30" s="97"/>
      <c r="E30" s="107">
        <f>SUM(E6:E29)</f>
        <v>0</v>
      </c>
      <c r="F30" s="107">
        <f>SUM(F6:F29)</f>
        <v>0</v>
      </c>
      <c r="G30" s="107">
        <f>SUM(G6:G29)</f>
        <v>0</v>
      </c>
      <c r="H30" s="254">
        <f t="shared" si="0"/>
      </c>
      <c r="I30" s="304"/>
    </row>
    <row r="31" spans="1:9" s="70" customFormat="1" ht="15.75" customHeight="1">
      <c r="A31" s="113"/>
      <c r="B31" s="84"/>
      <c r="D31" s="113"/>
      <c r="E31" s="85"/>
      <c r="F31" s="85"/>
      <c r="G31" s="85"/>
      <c r="H31" s="86"/>
      <c r="I31" s="84"/>
    </row>
  </sheetData>
  <sheetProtection/>
  <mergeCells count="1">
    <mergeCell ref="A30:B30"/>
  </mergeCells>
  <dataValidations count="1">
    <dataValidation allowBlank="1" showInputMessage="1" showErrorMessage="1" imeMode="off" sqref="A4:C4 F4:I4"/>
  </dataValidations>
  <hyperlinks>
    <hyperlink ref="A2" location="表3流资汇总!B12" display="=IF(表3流资汇总!$A$2=&quot;&quot;,&quot;&quot;,表3流资汇总!$A$2)"/>
    <hyperlink ref="B2" location="科目索引!D11" display="=IF(评估申报表填表摘要!$A$2=&quot;&quot;,&quot;&quot;,评估申报表填表摘要!$A$2)"/>
  </hyperlinks>
  <printOptions horizontalCentered="1"/>
  <pageMargins left="0.35433070866141736" right="0.35433070866141736" top="0.5905511811023623" bottom="0.7874015748031497" header="1.062992125984252" footer="0.38"/>
  <pageSetup horizontalDpi="600" verticalDpi="600" orientation="landscape" paperSize="9"/>
  <headerFooter alignWithMargins="0">
    <oddHeader>&amp;R&amp;9表3-7
共&amp;N页第&amp;P页
金额单位：人民币元</oddHeader>
    <oddFooter>&amp;L&amp;9资产占有单位填表人：
填表日期：     年  月  日&amp;C&amp;9评估人员：
</oddFooter>
  </headerFooter>
</worksheet>
</file>

<file path=xl/worksheets/sheet23.xml><?xml version="1.0" encoding="utf-8"?>
<worksheet xmlns="http://schemas.openxmlformats.org/spreadsheetml/2006/main" xmlns:r="http://schemas.openxmlformats.org/officeDocument/2006/relationships">
  <dimension ref="A1:S26"/>
  <sheetViews>
    <sheetView workbookViewId="0" topLeftCell="A1">
      <selection activeCell="B14" sqref="B14"/>
    </sheetView>
  </sheetViews>
  <sheetFormatPr defaultColWidth="8.75390625" defaultRowHeight="15.75" customHeight="1"/>
  <cols>
    <col min="1" max="1" width="5.00390625" style="71" customWidth="1"/>
    <col min="2" max="2" width="23.375" style="72" customWidth="1"/>
    <col min="3" max="3" width="12.625" style="72" customWidth="1"/>
    <col min="4" max="4" width="8.25390625" style="73" bestFit="1" customWidth="1"/>
    <col min="5" max="5" width="7.50390625" style="71" bestFit="1" customWidth="1"/>
    <col min="6" max="6" width="15.625" style="74" customWidth="1"/>
    <col min="7" max="11" width="10.25390625" style="74" hidden="1" customWidth="1"/>
    <col min="12" max="12" width="10.625" style="73" hidden="1" customWidth="1"/>
    <col min="13" max="13" width="8.75390625" style="73" hidden="1" customWidth="1"/>
    <col min="14" max="14" width="13.125" style="73" hidden="1" customWidth="1"/>
    <col min="15" max="15" width="15.25390625" style="74" hidden="1" customWidth="1"/>
    <col min="16" max="16" width="15.375" style="74" customWidth="1"/>
    <col min="17" max="17" width="6.75390625" style="75" customWidth="1"/>
    <col min="18" max="18" width="12.75390625" style="72" customWidth="1"/>
    <col min="19" max="16384" width="8.75390625" style="73" customWidth="1"/>
  </cols>
  <sheetData>
    <row r="1" spans="1:18" s="114" customFormat="1" ht="24.75" customHeight="1">
      <c r="A1" s="76" t="s">
        <v>439</v>
      </c>
      <c r="B1" s="77"/>
      <c r="C1" s="77"/>
      <c r="D1" s="78"/>
      <c r="E1" s="76"/>
      <c r="F1" s="79"/>
      <c r="G1" s="79"/>
      <c r="H1" s="79"/>
      <c r="I1" s="79"/>
      <c r="J1" s="79"/>
      <c r="K1" s="79"/>
      <c r="L1" s="78"/>
      <c r="M1" s="78"/>
      <c r="N1" s="78"/>
      <c r="O1" s="79"/>
      <c r="P1" s="79"/>
      <c r="Q1" s="80"/>
      <c r="R1" s="77"/>
    </row>
    <row r="2" spans="1:18" s="70" customFormat="1" ht="13.5" customHeight="1">
      <c r="A2" s="81" t="str">
        <f>IF('表3流资汇总'!$A$2="","",'表3流资汇总'!$A$2)</f>
        <v>返回</v>
      </c>
      <c r="B2" s="82" t="str">
        <f>IF('评估申报表填表摘要'!$A$2="","",'评估申报表填表摘要'!$A$2)</f>
        <v>返回索引页</v>
      </c>
      <c r="C2" s="84"/>
      <c r="E2" s="113"/>
      <c r="F2" s="85"/>
      <c r="G2" s="85"/>
      <c r="H2" s="85"/>
      <c r="I2" s="85"/>
      <c r="J2" s="85"/>
      <c r="K2" s="85"/>
      <c r="O2" s="85"/>
      <c r="P2" s="85"/>
      <c r="Q2" s="86"/>
      <c r="R2" s="111"/>
    </row>
    <row r="3" spans="1:18" s="70" customFormat="1" ht="13.5" customHeight="1">
      <c r="A3" s="87" t="str">
        <f>'结果汇总'!$A$3</f>
        <v>  评估基准日：2020年3月12日</v>
      </c>
      <c r="B3" s="88"/>
      <c r="C3" s="88"/>
      <c r="D3" s="89"/>
      <c r="E3" s="87"/>
      <c r="F3" s="90"/>
      <c r="G3" s="90"/>
      <c r="H3" s="90"/>
      <c r="I3" s="90"/>
      <c r="J3" s="90"/>
      <c r="K3" s="90"/>
      <c r="L3" s="165"/>
      <c r="M3" s="165"/>
      <c r="N3" s="165"/>
      <c r="O3" s="90"/>
      <c r="P3" s="90"/>
      <c r="Q3" s="91"/>
      <c r="R3" s="88"/>
    </row>
    <row r="4" spans="1:18" s="166" customFormat="1" ht="13.5" customHeight="1">
      <c r="A4" s="92" t="str">
        <f>'结果汇总'!$A$4</f>
        <v>被评估单位（或者产权持有单位）：左世合、周海翔、云南渝庆建筑劳务有限公司</v>
      </c>
      <c r="B4" s="295"/>
      <c r="C4" s="295"/>
      <c r="E4" s="296"/>
      <c r="F4" s="297"/>
      <c r="G4" s="297"/>
      <c r="H4" s="297"/>
      <c r="I4" s="297"/>
      <c r="J4" s="297"/>
      <c r="K4" s="297"/>
      <c r="O4" s="297"/>
      <c r="P4" s="298"/>
      <c r="Q4" s="300"/>
      <c r="R4" s="301"/>
    </row>
    <row r="5" spans="1:19" s="83" customFormat="1" ht="15.75" customHeight="1">
      <c r="A5" s="118" t="s">
        <v>139</v>
      </c>
      <c r="B5" s="119" t="s">
        <v>440</v>
      </c>
      <c r="C5" s="119" t="s">
        <v>408</v>
      </c>
      <c r="D5" s="119" t="s">
        <v>409</v>
      </c>
      <c r="E5" s="119" t="s">
        <v>410</v>
      </c>
      <c r="F5" s="119" t="s">
        <v>113</v>
      </c>
      <c r="G5" s="332" t="s">
        <v>411</v>
      </c>
      <c r="H5" s="332"/>
      <c r="I5" s="332"/>
      <c r="J5" s="332"/>
      <c r="K5" s="332"/>
      <c r="L5" s="167" t="s">
        <v>412</v>
      </c>
      <c r="M5" s="168"/>
      <c r="N5" s="170" t="s">
        <v>413</v>
      </c>
      <c r="O5" s="124" t="s">
        <v>114</v>
      </c>
      <c r="P5" s="124" t="s">
        <v>115</v>
      </c>
      <c r="Q5" s="124" t="s">
        <v>117</v>
      </c>
      <c r="R5" s="119" t="s">
        <v>380</v>
      </c>
      <c r="S5" s="302" t="s">
        <v>414</v>
      </c>
    </row>
    <row r="6" spans="1:19" s="70" customFormat="1" ht="15.75" customHeight="1">
      <c r="A6" s="125"/>
      <c r="B6" s="126"/>
      <c r="C6" s="126"/>
      <c r="D6" s="126"/>
      <c r="E6" s="126">
        <f>IF(OR(D6="",S$6=""),"",(YEAR(S$6)-YEAR(D6))*12+(MONTH(S$6)-MONTH(D6)))</f>
      </c>
      <c r="F6" s="126"/>
      <c r="G6" s="334" t="s">
        <v>428</v>
      </c>
      <c r="H6" s="334" t="s">
        <v>416</v>
      </c>
      <c r="I6" s="334" t="s">
        <v>429</v>
      </c>
      <c r="J6" s="334" t="s">
        <v>430</v>
      </c>
      <c r="K6" s="334" t="s">
        <v>419</v>
      </c>
      <c r="L6" s="169" t="s">
        <v>420</v>
      </c>
      <c r="M6" s="169" t="s">
        <v>421</v>
      </c>
      <c r="N6" s="173"/>
      <c r="O6" s="128"/>
      <c r="P6" s="128"/>
      <c r="Q6" s="128">
        <f>IF(OR(O6=0,O6=""),"",ROUND((P6-O6)/O6*100,2))</f>
      </c>
      <c r="R6" s="126"/>
      <c r="S6" s="303">
        <f>'3-4应收帐款'!S6</f>
        <v>39263</v>
      </c>
    </row>
    <row r="7" spans="1:18" s="70" customFormat="1" ht="15.75" customHeight="1">
      <c r="A7" s="97"/>
      <c r="B7" s="495"/>
      <c r="C7" s="105"/>
      <c r="D7" s="496"/>
      <c r="E7" s="97"/>
      <c r="F7" s="145"/>
      <c r="G7" s="107"/>
      <c r="H7" s="107"/>
      <c r="I7" s="107"/>
      <c r="J7" s="107"/>
      <c r="K7" s="107"/>
      <c r="L7" s="107"/>
      <c r="M7" s="107"/>
      <c r="N7" s="107"/>
      <c r="O7" s="145"/>
      <c r="P7" s="145"/>
      <c r="Q7" s="254"/>
      <c r="R7" s="304"/>
    </row>
    <row r="8" spans="1:18" s="70" customFormat="1" ht="15.75" customHeight="1">
      <c r="A8" s="97"/>
      <c r="B8" s="495"/>
      <c r="C8" s="105"/>
      <c r="D8" s="496"/>
      <c r="E8" s="97"/>
      <c r="F8" s="145"/>
      <c r="G8" s="107"/>
      <c r="H8" s="107"/>
      <c r="I8" s="107"/>
      <c r="J8" s="107"/>
      <c r="K8" s="107"/>
      <c r="L8" s="107"/>
      <c r="M8" s="107"/>
      <c r="N8" s="107"/>
      <c r="O8" s="145"/>
      <c r="P8" s="145"/>
      <c r="Q8" s="254"/>
      <c r="R8" s="304"/>
    </row>
    <row r="9" spans="1:18" s="70" customFormat="1" ht="15.75" customHeight="1">
      <c r="A9" s="97"/>
      <c r="B9" s="495"/>
      <c r="C9" s="105"/>
      <c r="D9" s="496"/>
      <c r="E9" s="97"/>
      <c r="F9" s="145"/>
      <c r="G9" s="107"/>
      <c r="H9" s="107"/>
      <c r="I9" s="107"/>
      <c r="J9" s="107"/>
      <c r="K9" s="107"/>
      <c r="L9" s="107"/>
      <c r="M9" s="107"/>
      <c r="N9" s="107"/>
      <c r="O9" s="145"/>
      <c r="P9" s="145"/>
      <c r="Q9" s="254"/>
      <c r="R9" s="304"/>
    </row>
    <row r="10" spans="1:18" s="70" customFormat="1" ht="15.75" customHeight="1">
      <c r="A10" s="97"/>
      <c r="B10" s="495"/>
      <c r="C10" s="105"/>
      <c r="D10" s="496"/>
      <c r="E10" s="97"/>
      <c r="F10" s="145"/>
      <c r="G10" s="107"/>
      <c r="H10" s="107"/>
      <c r="I10" s="107"/>
      <c r="J10" s="107"/>
      <c r="K10" s="107"/>
      <c r="L10" s="107"/>
      <c r="M10" s="107"/>
      <c r="N10" s="107"/>
      <c r="O10" s="145"/>
      <c r="P10" s="145"/>
      <c r="Q10" s="254"/>
      <c r="R10" s="304"/>
    </row>
    <row r="11" spans="1:18" s="70" customFormat="1" ht="15.75" customHeight="1">
      <c r="A11" s="97"/>
      <c r="B11" s="495"/>
      <c r="C11" s="105"/>
      <c r="D11" s="496"/>
      <c r="E11" s="97"/>
      <c r="F11" s="145"/>
      <c r="G11" s="107"/>
      <c r="H11" s="107"/>
      <c r="I11" s="107"/>
      <c r="J11" s="107"/>
      <c r="K11" s="107"/>
      <c r="L11" s="107"/>
      <c r="M11" s="107"/>
      <c r="N11" s="107"/>
      <c r="O11" s="145"/>
      <c r="P11" s="145"/>
      <c r="Q11" s="254"/>
      <c r="R11" s="304"/>
    </row>
    <row r="12" spans="1:18" s="70" customFormat="1" ht="15.75" customHeight="1">
      <c r="A12" s="97"/>
      <c r="B12" s="495"/>
      <c r="C12" s="105"/>
      <c r="D12" s="496"/>
      <c r="E12" s="97"/>
      <c r="F12" s="145"/>
      <c r="G12" s="107"/>
      <c r="H12" s="107"/>
      <c r="I12" s="107"/>
      <c r="J12" s="107"/>
      <c r="K12" s="107"/>
      <c r="L12" s="107"/>
      <c r="M12" s="107"/>
      <c r="N12" s="107"/>
      <c r="O12" s="145"/>
      <c r="P12" s="145"/>
      <c r="Q12" s="254"/>
      <c r="R12" s="304"/>
    </row>
    <row r="13" spans="1:18" s="70" customFormat="1" ht="15.75" customHeight="1">
      <c r="A13" s="97"/>
      <c r="B13" s="495"/>
      <c r="C13" s="105"/>
      <c r="D13" s="496"/>
      <c r="E13" s="97"/>
      <c r="F13" s="145"/>
      <c r="G13" s="107"/>
      <c r="H13" s="107"/>
      <c r="I13" s="107"/>
      <c r="J13" s="107"/>
      <c r="K13" s="107"/>
      <c r="L13" s="107"/>
      <c r="M13" s="107"/>
      <c r="N13" s="107"/>
      <c r="O13" s="145"/>
      <c r="P13" s="145"/>
      <c r="Q13" s="254"/>
      <c r="R13" s="304"/>
    </row>
    <row r="14" spans="1:18" s="70" customFormat="1" ht="15.75" customHeight="1">
      <c r="A14" s="97"/>
      <c r="B14" s="495"/>
      <c r="C14" s="105"/>
      <c r="D14" s="496"/>
      <c r="E14" s="97"/>
      <c r="F14" s="145"/>
      <c r="G14" s="107"/>
      <c r="H14" s="107"/>
      <c r="I14" s="107"/>
      <c r="J14" s="107"/>
      <c r="K14" s="107"/>
      <c r="L14" s="107"/>
      <c r="M14" s="107"/>
      <c r="N14" s="107"/>
      <c r="O14" s="145"/>
      <c r="P14" s="145"/>
      <c r="Q14" s="254">
        <f aca="true" t="shared" si="0" ref="Q14:Q20">IF(OR(O14=0,O14=""),"",ROUND((P14-O14)/O14*100,2))</f>
      </c>
      <c r="R14" s="304"/>
    </row>
    <row r="15" spans="1:18" s="70" customFormat="1" ht="15.75" customHeight="1">
      <c r="A15" s="97"/>
      <c r="B15" s="495"/>
      <c r="C15" s="105"/>
      <c r="D15" s="496"/>
      <c r="E15" s="97"/>
      <c r="F15" s="145"/>
      <c r="G15" s="107"/>
      <c r="H15" s="107"/>
      <c r="I15" s="107"/>
      <c r="J15" s="107"/>
      <c r="K15" s="107"/>
      <c r="L15" s="107"/>
      <c r="M15" s="107"/>
      <c r="N15" s="107"/>
      <c r="O15" s="145"/>
      <c r="P15" s="145"/>
      <c r="Q15" s="254">
        <f t="shared" si="0"/>
      </c>
      <c r="R15" s="304"/>
    </row>
    <row r="16" spans="1:18" s="70" customFormat="1" ht="15.75" customHeight="1">
      <c r="A16" s="97"/>
      <c r="B16" s="495"/>
      <c r="C16" s="105"/>
      <c r="D16" s="496"/>
      <c r="E16" s="97"/>
      <c r="F16" s="145"/>
      <c r="G16" s="107"/>
      <c r="H16" s="107"/>
      <c r="I16" s="107"/>
      <c r="J16" s="107"/>
      <c r="K16" s="107"/>
      <c r="L16" s="107"/>
      <c r="M16" s="107"/>
      <c r="N16" s="107"/>
      <c r="O16" s="145"/>
      <c r="P16" s="145"/>
      <c r="Q16" s="254">
        <f t="shared" si="0"/>
      </c>
      <c r="R16" s="304"/>
    </row>
    <row r="17" spans="1:18" s="70" customFormat="1" ht="15.75" customHeight="1">
      <c r="A17" s="97"/>
      <c r="B17" s="495"/>
      <c r="C17" s="105"/>
      <c r="D17" s="496"/>
      <c r="E17" s="97"/>
      <c r="F17" s="145"/>
      <c r="G17" s="107"/>
      <c r="H17" s="107"/>
      <c r="I17" s="107"/>
      <c r="J17" s="107"/>
      <c r="K17" s="107"/>
      <c r="L17" s="107"/>
      <c r="M17" s="107"/>
      <c r="N17" s="107"/>
      <c r="O17" s="145"/>
      <c r="P17" s="145"/>
      <c r="Q17" s="254">
        <f t="shared" si="0"/>
      </c>
      <c r="R17" s="304"/>
    </row>
    <row r="18" spans="1:18" s="70" customFormat="1" ht="15.75" customHeight="1">
      <c r="A18" s="97"/>
      <c r="B18" s="495"/>
      <c r="C18" s="105"/>
      <c r="D18" s="496"/>
      <c r="E18" s="97"/>
      <c r="F18" s="145"/>
      <c r="G18" s="107"/>
      <c r="H18" s="107"/>
      <c r="I18" s="107"/>
      <c r="J18" s="107"/>
      <c r="K18" s="107"/>
      <c r="L18" s="107"/>
      <c r="M18" s="107"/>
      <c r="N18" s="107"/>
      <c r="O18" s="145"/>
      <c r="P18" s="145"/>
      <c r="Q18" s="254">
        <f t="shared" si="0"/>
      </c>
      <c r="R18" s="304"/>
    </row>
    <row r="19" spans="1:18" s="70" customFormat="1" ht="15.75" customHeight="1">
      <c r="A19" s="97"/>
      <c r="B19" s="495"/>
      <c r="C19" s="105"/>
      <c r="D19" s="496"/>
      <c r="E19" s="97">
        <f>IF(OR(D19="",S$6=""),"",(YEAR(S$6)-YEAR(D19))*12+(MONTH(S$6)-MONTH(D19)))</f>
      </c>
      <c r="F19" s="145"/>
      <c r="G19" s="107"/>
      <c r="H19" s="107"/>
      <c r="I19" s="107"/>
      <c r="J19" s="107"/>
      <c r="K19" s="107"/>
      <c r="L19" s="107"/>
      <c r="M19" s="107"/>
      <c r="N19" s="107"/>
      <c r="O19" s="107"/>
      <c r="P19" s="107"/>
      <c r="Q19" s="254">
        <f t="shared" si="0"/>
      </c>
      <c r="R19" s="304"/>
    </row>
    <row r="20" spans="1:18" s="70" customFormat="1" ht="15.75" customHeight="1">
      <c r="A20" s="108" t="s">
        <v>381</v>
      </c>
      <c r="B20" s="110"/>
      <c r="C20" s="299"/>
      <c r="D20" s="104"/>
      <c r="E20" s="97">
        <f>IF(OR(D20="",S$6=""),"",(YEAR(S$6)-YEAR(D20))*12+(MONTH(S$6)-MONTH(D20)))</f>
      </c>
      <c r="F20" s="107">
        <f>SUM(F6:F19)</f>
        <v>0</v>
      </c>
      <c r="G20" s="107"/>
      <c r="H20" s="107"/>
      <c r="I20" s="107"/>
      <c r="J20" s="107"/>
      <c r="K20" s="107"/>
      <c r="L20" s="107"/>
      <c r="M20" s="107"/>
      <c r="N20" s="107"/>
      <c r="O20" s="107">
        <f>SUM(O6:O19)</f>
        <v>0</v>
      </c>
      <c r="P20" s="107">
        <f>SUM(P6:P19)</f>
        <v>0</v>
      </c>
      <c r="Q20" s="254">
        <f t="shared" si="0"/>
      </c>
      <c r="R20" s="304"/>
    </row>
    <row r="22" spans="2:3" ht="15.75" customHeight="1">
      <c r="B22" s="497"/>
      <c r="C22" s="396"/>
    </row>
    <row r="23" spans="2:3" ht="15.75" customHeight="1">
      <c r="B23" s="498"/>
      <c r="C23" s="499"/>
    </row>
    <row r="24" spans="2:3" ht="15.75" customHeight="1">
      <c r="B24" s="499"/>
      <c r="C24" s="499"/>
    </row>
    <row r="25" spans="2:3" ht="15.75" customHeight="1">
      <c r="B25" s="499"/>
      <c r="C25" s="499"/>
    </row>
    <row r="26" spans="2:3" ht="15.75" customHeight="1">
      <c r="B26" s="499"/>
      <c r="C26" s="499"/>
    </row>
  </sheetData>
  <sheetProtection/>
  <mergeCells count="14">
    <mergeCell ref="G5:K5"/>
    <mergeCell ref="L5:M5"/>
    <mergeCell ref="A20:B20"/>
    <mergeCell ref="A5:A6"/>
    <mergeCell ref="B5:B6"/>
    <mergeCell ref="C5:C6"/>
    <mergeCell ref="D5:D6"/>
    <mergeCell ref="E5:E6"/>
    <mergeCell ref="F5:F6"/>
    <mergeCell ref="N5:N6"/>
    <mergeCell ref="O5:O6"/>
    <mergeCell ref="P5:P6"/>
    <mergeCell ref="Q5:Q6"/>
    <mergeCell ref="R5:R6"/>
  </mergeCells>
  <dataValidations count="1">
    <dataValidation allowBlank="1" showInputMessage="1" showErrorMessage="1" imeMode="off" sqref="A4:C4 O4:R4"/>
  </dataValidations>
  <hyperlinks>
    <hyperlink ref="A2" location="表3流资汇总!B16" display="=IF(表3流资汇总!$A$2=&quot;&quot;,&quot;&quot;,表3流资汇总!$A$2)"/>
    <hyperlink ref="B2" location="科目索引!D15" display="=IF(评估申报表填表摘要!$A$2=&quot;&quot;,&quot;&quot;,评估申报表填表摘要!$A$2)"/>
  </hyperlinks>
  <printOptions horizontalCentered="1"/>
  <pageMargins left="0.35433070866141736" right="0.35433070866141736" top="0.5905511811023623" bottom="0.7874015748031497" header="1.062992125984252" footer="0.3937007874015748"/>
  <pageSetup horizontalDpi="600" verticalDpi="600" orientation="landscape" paperSize="9"/>
  <headerFooter alignWithMargins="0">
    <oddHeader>&amp;R&amp;9表3-8
共&amp;N页第&amp;P页
金额单位：人民币元</oddHeader>
    <oddFooter>&amp;L&amp;9被评估单位（或产权持有单位）填表人：
填表日期：     年  月  日&amp;C&amp;9评估人员：冯敏云、毕兆强
</oddFooter>
  </headerFooter>
  <legacyDrawing r:id="rId2"/>
</worksheet>
</file>

<file path=xl/worksheets/sheet24.xml><?xml version="1.0" encoding="utf-8"?>
<worksheet xmlns="http://schemas.openxmlformats.org/spreadsheetml/2006/main" xmlns:r="http://schemas.openxmlformats.org/officeDocument/2006/relationships">
  <dimension ref="A1:W34"/>
  <sheetViews>
    <sheetView workbookViewId="0" topLeftCell="A1">
      <selection activeCell="W7" sqref="W7:W31"/>
    </sheetView>
  </sheetViews>
  <sheetFormatPr defaultColWidth="9.00390625" defaultRowHeight="15.75" customHeight="1"/>
  <cols>
    <col min="1" max="1" width="5.50390625" style="71" customWidth="1"/>
    <col min="2" max="2" width="22.625" style="72" customWidth="1"/>
    <col min="3" max="3" width="4.625" style="72" customWidth="1"/>
    <col min="4" max="4" width="6.625" style="73" customWidth="1"/>
    <col min="5" max="5" width="8.625" style="75" customWidth="1"/>
    <col min="6" max="6" width="13.625" style="74" customWidth="1"/>
    <col min="7" max="10" width="6.625" style="74" hidden="1" customWidth="1"/>
    <col min="11" max="14" width="5.375" style="74" hidden="1" customWidth="1"/>
    <col min="15" max="15" width="9.875" style="74" hidden="1" customWidth="1"/>
    <col min="16" max="16" width="7.25390625" style="74" hidden="1" customWidth="1"/>
    <col min="17" max="17" width="10.75390625" style="74" hidden="1" customWidth="1"/>
    <col min="18" max="18" width="13.625" style="74" customWidth="1"/>
    <col min="19" max="19" width="6.625" style="73" customWidth="1"/>
    <col min="20" max="20" width="8.625" style="75" customWidth="1"/>
    <col min="21" max="21" width="13.625" style="74" customWidth="1"/>
    <col min="22" max="22" width="6.75390625" style="75" customWidth="1"/>
    <col min="23" max="23" width="11.50390625" style="72" customWidth="1"/>
    <col min="24" max="16384" width="9.00390625" style="73" customWidth="1"/>
  </cols>
  <sheetData>
    <row r="1" spans="1:23" s="69" customFormat="1" ht="24.75" customHeight="1">
      <c r="A1" s="76" t="s">
        <v>441</v>
      </c>
      <c r="B1" s="77"/>
      <c r="C1" s="77"/>
      <c r="D1" s="78"/>
      <c r="E1" s="80"/>
      <c r="F1" s="79"/>
      <c r="G1" s="79"/>
      <c r="H1" s="79"/>
      <c r="I1" s="79"/>
      <c r="J1" s="79"/>
      <c r="K1" s="79"/>
      <c r="L1" s="79"/>
      <c r="M1" s="79"/>
      <c r="N1" s="79"/>
      <c r="O1" s="79"/>
      <c r="P1" s="79"/>
      <c r="Q1" s="79"/>
      <c r="R1" s="79"/>
      <c r="S1" s="78"/>
      <c r="T1" s="80"/>
      <c r="U1" s="79"/>
      <c r="V1" s="80"/>
      <c r="W1" s="77"/>
    </row>
    <row r="2" spans="1:23" s="70" customFormat="1" ht="13.5" customHeight="1">
      <c r="A2" s="82" t="str">
        <f>IF('表3流资汇总'!$A$2="","",'表3流资汇总'!$A$2)</f>
        <v>返回</v>
      </c>
      <c r="B2" s="82" t="str">
        <f>IF('评估申报表填表摘要'!$A$2="","",'评估申报表填表摘要'!$A$2)</f>
        <v>返回索引页</v>
      </c>
      <c r="C2" s="84"/>
      <c r="E2" s="86"/>
      <c r="F2" s="85"/>
      <c r="G2" s="85"/>
      <c r="H2" s="85"/>
      <c r="I2" s="85"/>
      <c r="J2" s="85"/>
      <c r="K2" s="85"/>
      <c r="L2" s="85"/>
      <c r="M2" s="85"/>
      <c r="N2" s="85"/>
      <c r="O2" s="85"/>
      <c r="P2" s="85"/>
      <c r="Q2" s="85"/>
      <c r="R2" s="85"/>
      <c r="T2" s="86"/>
      <c r="U2" s="85"/>
      <c r="V2" s="86"/>
      <c r="W2" s="111"/>
    </row>
    <row r="3" spans="1:23" s="70" customFormat="1" ht="13.5" customHeight="1">
      <c r="A3" s="87" t="str">
        <f>'结果汇总'!$A$3</f>
        <v>  评估基准日：2020年3月12日</v>
      </c>
      <c r="B3" s="88"/>
      <c r="C3" s="88"/>
      <c r="D3" s="89"/>
      <c r="E3" s="91"/>
      <c r="F3" s="90"/>
      <c r="G3" s="90"/>
      <c r="H3" s="90"/>
      <c r="I3" s="90"/>
      <c r="J3" s="90"/>
      <c r="K3" s="90"/>
      <c r="L3" s="90"/>
      <c r="M3" s="90"/>
      <c r="N3" s="90"/>
      <c r="O3" s="90"/>
      <c r="P3" s="90"/>
      <c r="Q3" s="90"/>
      <c r="R3" s="90"/>
      <c r="S3" s="89"/>
      <c r="T3" s="91"/>
      <c r="U3" s="90"/>
      <c r="V3" s="91"/>
      <c r="W3" s="88"/>
    </row>
    <row r="4" spans="1:23" s="70" customFormat="1" ht="13.5" customHeight="1">
      <c r="A4" s="92" t="str">
        <f>'结果汇总'!$A$4</f>
        <v>被评估单位（或者产权持有单位）：左世合、周海翔、云南渝庆建筑劳务有限公司</v>
      </c>
      <c r="B4" s="84"/>
      <c r="C4" s="84"/>
      <c r="E4" s="86"/>
      <c r="F4" s="85"/>
      <c r="G4" s="85"/>
      <c r="H4" s="85"/>
      <c r="I4" s="85"/>
      <c r="J4" s="85"/>
      <c r="K4" s="85"/>
      <c r="L4" s="85"/>
      <c r="M4" s="85"/>
      <c r="N4" s="85"/>
      <c r="O4" s="85"/>
      <c r="P4" s="85"/>
      <c r="Q4" s="85"/>
      <c r="R4" s="85"/>
      <c r="T4" s="86"/>
      <c r="U4" s="85"/>
      <c r="V4" s="86"/>
      <c r="W4" s="111"/>
    </row>
    <row r="5" spans="1:23" s="271" customFormat="1" ht="15.75" customHeight="1">
      <c r="A5" s="331" t="s">
        <v>139</v>
      </c>
      <c r="B5" s="273" t="s">
        <v>442</v>
      </c>
      <c r="C5" s="273" t="s">
        <v>443</v>
      </c>
      <c r="D5" s="464" t="s">
        <v>113</v>
      </c>
      <c r="E5" s="465"/>
      <c r="F5" s="466"/>
      <c r="G5" s="467" t="s">
        <v>444</v>
      </c>
      <c r="H5" s="467"/>
      <c r="I5" s="467"/>
      <c r="J5" s="467"/>
      <c r="K5" s="441" t="s">
        <v>445</v>
      </c>
      <c r="L5" s="442"/>
      <c r="M5" s="442"/>
      <c r="N5" s="443"/>
      <c r="O5" s="340" t="s">
        <v>446</v>
      </c>
      <c r="P5" s="476" t="s">
        <v>447</v>
      </c>
      <c r="Q5" s="476"/>
      <c r="R5" s="138" t="s">
        <v>114</v>
      </c>
      <c r="S5" s="375" t="s">
        <v>448</v>
      </c>
      <c r="T5" s="455" t="s">
        <v>115</v>
      </c>
      <c r="U5" s="455"/>
      <c r="V5" s="278" t="s">
        <v>117</v>
      </c>
      <c r="W5" s="273" t="s">
        <v>380</v>
      </c>
    </row>
    <row r="6" spans="1:23" s="271" customFormat="1" ht="15.75" customHeight="1">
      <c r="A6" s="333"/>
      <c r="B6" s="275"/>
      <c r="C6" s="275"/>
      <c r="D6" s="323" t="s">
        <v>449</v>
      </c>
      <c r="E6" s="445" t="s">
        <v>450</v>
      </c>
      <c r="F6" s="468" t="s">
        <v>451</v>
      </c>
      <c r="G6" s="469" t="s">
        <v>452</v>
      </c>
      <c r="H6" s="469" t="s">
        <v>453</v>
      </c>
      <c r="I6" s="469" t="s">
        <v>454</v>
      </c>
      <c r="J6" s="469" t="s">
        <v>455</v>
      </c>
      <c r="K6" s="467" t="s">
        <v>456</v>
      </c>
      <c r="L6" s="467" t="s">
        <v>457</v>
      </c>
      <c r="M6" s="446" t="s">
        <v>458</v>
      </c>
      <c r="N6" s="477" t="s">
        <v>459</v>
      </c>
      <c r="O6" s="342"/>
      <c r="P6" s="342" t="s">
        <v>449</v>
      </c>
      <c r="Q6" s="342" t="s">
        <v>451</v>
      </c>
      <c r="R6" s="141"/>
      <c r="S6" s="377"/>
      <c r="T6" s="456" t="s">
        <v>450</v>
      </c>
      <c r="U6" s="462" t="s">
        <v>451</v>
      </c>
      <c r="V6" s="279"/>
      <c r="W6" s="275"/>
    </row>
    <row r="7" spans="1:23" s="70" customFormat="1" ht="15.75" customHeight="1">
      <c r="A7" s="97"/>
      <c r="B7" s="103"/>
      <c r="C7" s="105"/>
      <c r="D7" s="134"/>
      <c r="E7" s="293"/>
      <c r="F7" s="106"/>
      <c r="G7" s="101"/>
      <c r="H7" s="106"/>
      <c r="I7" s="106"/>
      <c r="J7" s="106"/>
      <c r="K7" s="101"/>
      <c r="L7" s="106"/>
      <c r="M7" s="106"/>
      <c r="N7" s="106"/>
      <c r="O7" s="106"/>
      <c r="P7" s="106"/>
      <c r="Q7" s="106"/>
      <c r="R7" s="106"/>
      <c r="S7" s="134"/>
      <c r="T7" s="293"/>
      <c r="U7" s="106"/>
      <c r="V7" s="254">
        <f>IF(OR(R7=0,R7=""),"",ROUND((U7-R7)/R7*100,2))</f>
      </c>
      <c r="W7" s="103"/>
    </row>
    <row r="8" spans="1:23" s="70" customFormat="1" ht="15.75" customHeight="1">
      <c r="A8" s="97"/>
      <c r="B8" s="103"/>
      <c r="C8" s="105"/>
      <c r="D8" s="134"/>
      <c r="E8" s="293"/>
      <c r="F8" s="106"/>
      <c r="G8" s="101"/>
      <c r="H8" s="106"/>
      <c r="I8" s="106"/>
      <c r="J8" s="106"/>
      <c r="K8" s="101"/>
      <c r="L8" s="106"/>
      <c r="M8" s="106"/>
      <c r="N8" s="106"/>
      <c r="O8" s="106"/>
      <c r="P8" s="106"/>
      <c r="Q8" s="106"/>
      <c r="R8" s="106"/>
      <c r="S8" s="134"/>
      <c r="T8" s="293"/>
      <c r="U8" s="106"/>
      <c r="V8" s="254">
        <f aca="true" t="shared" si="0" ref="V8:V34">IF(OR(R8=0,R8=""),"",ROUND((U8-R8)/R8*100,2))</f>
      </c>
      <c r="W8" s="103"/>
    </row>
    <row r="9" spans="1:23" s="70" customFormat="1" ht="15.75" customHeight="1">
      <c r="A9" s="97"/>
      <c r="B9" s="103"/>
      <c r="C9" s="105"/>
      <c r="D9" s="134"/>
      <c r="E9" s="293"/>
      <c r="F9" s="106"/>
      <c r="G9" s="101"/>
      <c r="H9" s="106"/>
      <c r="I9" s="106"/>
      <c r="J9" s="106"/>
      <c r="K9" s="101"/>
      <c r="L9" s="106"/>
      <c r="M9" s="106"/>
      <c r="N9" s="106"/>
      <c r="O9" s="106"/>
      <c r="P9" s="106"/>
      <c r="Q9" s="106"/>
      <c r="R9" s="106"/>
      <c r="S9" s="134"/>
      <c r="T9" s="293"/>
      <c r="U9" s="106"/>
      <c r="V9" s="254">
        <f t="shared" si="0"/>
      </c>
      <c r="W9" s="103"/>
    </row>
    <row r="10" spans="1:23" s="70" customFormat="1" ht="15.75" customHeight="1">
      <c r="A10" s="97"/>
      <c r="B10" s="103"/>
      <c r="C10" s="105"/>
      <c r="D10" s="134"/>
      <c r="E10" s="293"/>
      <c r="F10" s="106"/>
      <c r="G10" s="101"/>
      <c r="H10" s="106"/>
      <c r="I10" s="106"/>
      <c r="J10" s="106"/>
      <c r="K10" s="101"/>
      <c r="L10" s="106"/>
      <c r="M10" s="106"/>
      <c r="N10" s="106"/>
      <c r="O10" s="106"/>
      <c r="P10" s="106"/>
      <c r="Q10" s="106"/>
      <c r="R10" s="106"/>
      <c r="S10" s="134"/>
      <c r="T10" s="293"/>
      <c r="U10" s="106"/>
      <c r="V10" s="254">
        <f t="shared" si="0"/>
      </c>
      <c r="W10" s="103"/>
    </row>
    <row r="11" spans="1:23" s="70" customFormat="1" ht="15.75" customHeight="1">
      <c r="A11" s="97"/>
      <c r="B11" s="103"/>
      <c r="C11" s="105"/>
      <c r="D11" s="134"/>
      <c r="E11" s="293"/>
      <c r="F11" s="106"/>
      <c r="G11" s="101"/>
      <c r="H11" s="106"/>
      <c r="I11" s="106"/>
      <c r="J11" s="106"/>
      <c r="K11" s="101"/>
      <c r="L11" s="106"/>
      <c r="M11" s="106"/>
      <c r="N11" s="106"/>
      <c r="O11" s="106"/>
      <c r="P11" s="106"/>
      <c r="Q11" s="106"/>
      <c r="R11" s="106"/>
      <c r="S11" s="134"/>
      <c r="T11" s="293"/>
      <c r="U11" s="106"/>
      <c r="V11" s="254"/>
      <c r="W11" s="103"/>
    </row>
    <row r="12" spans="1:23" s="70" customFormat="1" ht="15.75" customHeight="1">
      <c r="A12" s="97"/>
      <c r="B12" s="103"/>
      <c r="C12" s="105"/>
      <c r="D12" s="134"/>
      <c r="E12" s="293"/>
      <c r="F12" s="106"/>
      <c r="G12" s="101"/>
      <c r="H12" s="106"/>
      <c r="I12" s="106"/>
      <c r="J12" s="106"/>
      <c r="K12" s="101"/>
      <c r="L12" s="106"/>
      <c r="M12" s="106"/>
      <c r="N12" s="106"/>
      <c r="O12" s="106"/>
      <c r="P12" s="106"/>
      <c r="Q12" s="106"/>
      <c r="R12" s="106"/>
      <c r="S12" s="134"/>
      <c r="T12" s="293"/>
      <c r="U12" s="106"/>
      <c r="V12" s="254"/>
      <c r="W12" s="103"/>
    </row>
    <row r="13" spans="1:23" s="70" customFormat="1" ht="15.75" customHeight="1">
      <c r="A13" s="97"/>
      <c r="B13" s="103"/>
      <c r="C13" s="105"/>
      <c r="D13" s="134"/>
      <c r="E13" s="293"/>
      <c r="F13" s="106"/>
      <c r="G13" s="101"/>
      <c r="H13" s="106"/>
      <c r="I13" s="106"/>
      <c r="J13" s="106"/>
      <c r="K13" s="101"/>
      <c r="L13" s="106"/>
      <c r="M13" s="106"/>
      <c r="N13" s="106"/>
      <c r="O13" s="106"/>
      <c r="P13" s="106"/>
      <c r="Q13" s="106"/>
      <c r="R13" s="106"/>
      <c r="S13" s="134"/>
      <c r="T13" s="293"/>
      <c r="U13" s="106"/>
      <c r="V13" s="254"/>
      <c r="W13" s="103"/>
    </row>
    <row r="14" spans="1:23" s="70" customFormat="1" ht="15.75" customHeight="1">
      <c r="A14" s="97"/>
      <c r="B14" s="103"/>
      <c r="C14" s="105"/>
      <c r="D14" s="134"/>
      <c r="E14" s="293"/>
      <c r="F14" s="106"/>
      <c r="G14" s="101"/>
      <c r="H14" s="106"/>
      <c r="I14" s="106"/>
      <c r="J14" s="106"/>
      <c r="K14" s="101"/>
      <c r="L14" s="106"/>
      <c r="M14" s="106"/>
      <c r="N14" s="106"/>
      <c r="O14" s="106"/>
      <c r="P14" s="106"/>
      <c r="Q14" s="106"/>
      <c r="R14" s="106"/>
      <c r="S14" s="134"/>
      <c r="T14" s="293"/>
      <c r="U14" s="106"/>
      <c r="V14" s="254"/>
      <c r="W14" s="103"/>
    </row>
    <row r="15" spans="1:23" s="70" customFormat="1" ht="15.75" customHeight="1">
      <c r="A15" s="97"/>
      <c r="B15" s="103"/>
      <c r="C15" s="105"/>
      <c r="D15" s="134"/>
      <c r="E15" s="293"/>
      <c r="F15" s="106"/>
      <c r="G15" s="101"/>
      <c r="H15" s="106"/>
      <c r="I15" s="106"/>
      <c r="J15" s="106"/>
      <c r="K15" s="101"/>
      <c r="L15" s="106"/>
      <c r="M15" s="106"/>
      <c r="N15" s="106"/>
      <c r="O15" s="106"/>
      <c r="P15" s="106"/>
      <c r="Q15" s="106"/>
      <c r="R15" s="106"/>
      <c r="S15" s="134"/>
      <c r="T15" s="293"/>
      <c r="U15" s="106"/>
      <c r="V15" s="254"/>
      <c r="W15" s="103"/>
    </row>
    <row r="16" spans="1:23" s="70" customFormat="1" ht="15.75" customHeight="1">
      <c r="A16" s="97"/>
      <c r="B16" s="103"/>
      <c r="C16" s="105"/>
      <c r="D16" s="134"/>
      <c r="E16" s="293"/>
      <c r="F16" s="106"/>
      <c r="G16" s="101"/>
      <c r="H16" s="106"/>
      <c r="I16" s="106"/>
      <c r="J16" s="106"/>
      <c r="K16" s="101"/>
      <c r="L16" s="106"/>
      <c r="M16" s="106"/>
      <c r="N16" s="106"/>
      <c r="O16" s="106"/>
      <c r="P16" s="106"/>
      <c r="Q16" s="106"/>
      <c r="R16" s="106"/>
      <c r="S16" s="134"/>
      <c r="T16" s="293"/>
      <c r="U16" s="106"/>
      <c r="V16" s="254"/>
      <c r="W16" s="103"/>
    </row>
    <row r="17" spans="1:23" s="70" customFormat="1" ht="15.75" customHeight="1">
      <c r="A17" s="97"/>
      <c r="B17" s="103"/>
      <c r="C17" s="105"/>
      <c r="D17" s="134"/>
      <c r="E17" s="293"/>
      <c r="F17" s="106"/>
      <c r="G17" s="101"/>
      <c r="H17" s="106"/>
      <c r="I17" s="106"/>
      <c r="J17" s="106"/>
      <c r="K17" s="101"/>
      <c r="L17" s="106"/>
      <c r="M17" s="106"/>
      <c r="N17" s="106"/>
      <c r="O17" s="106"/>
      <c r="P17" s="106"/>
      <c r="Q17" s="106"/>
      <c r="R17" s="106"/>
      <c r="S17" s="134"/>
      <c r="T17" s="293"/>
      <c r="U17" s="106"/>
      <c r="V17" s="254">
        <f t="shared" si="0"/>
      </c>
      <c r="W17" s="103"/>
    </row>
    <row r="18" spans="1:23" s="70" customFormat="1" ht="15.75" customHeight="1">
      <c r="A18" s="97"/>
      <c r="B18" s="103"/>
      <c r="C18" s="105"/>
      <c r="D18" s="134"/>
      <c r="E18" s="293"/>
      <c r="F18" s="106"/>
      <c r="G18" s="101"/>
      <c r="H18" s="106"/>
      <c r="I18" s="106"/>
      <c r="J18" s="106"/>
      <c r="K18" s="101"/>
      <c r="L18" s="106"/>
      <c r="M18" s="106"/>
      <c r="N18" s="106"/>
      <c r="O18" s="106"/>
      <c r="P18" s="106"/>
      <c r="Q18" s="106"/>
      <c r="R18" s="106"/>
      <c r="S18" s="134"/>
      <c r="T18" s="293"/>
      <c r="U18" s="106"/>
      <c r="V18" s="254">
        <f t="shared" si="0"/>
      </c>
      <c r="W18" s="103"/>
    </row>
    <row r="19" spans="1:23" s="70" customFormat="1" ht="15.75" customHeight="1">
      <c r="A19" s="97"/>
      <c r="B19" s="103"/>
      <c r="C19" s="105"/>
      <c r="D19" s="134"/>
      <c r="E19" s="293"/>
      <c r="F19" s="106"/>
      <c r="G19" s="101"/>
      <c r="H19" s="106"/>
      <c r="I19" s="106"/>
      <c r="J19" s="106"/>
      <c r="K19" s="101"/>
      <c r="L19" s="106"/>
      <c r="M19" s="106"/>
      <c r="N19" s="106"/>
      <c r="O19" s="106"/>
      <c r="P19" s="106"/>
      <c r="Q19" s="106"/>
      <c r="R19" s="106"/>
      <c r="S19" s="134"/>
      <c r="T19" s="293"/>
      <c r="U19" s="106"/>
      <c r="V19" s="254">
        <f t="shared" si="0"/>
      </c>
      <c r="W19" s="103"/>
    </row>
    <row r="20" spans="1:23" s="70" customFormat="1" ht="15.75" customHeight="1">
      <c r="A20" s="97"/>
      <c r="B20" s="103"/>
      <c r="C20" s="105"/>
      <c r="D20" s="134"/>
      <c r="E20" s="293"/>
      <c r="F20" s="106"/>
      <c r="G20" s="101"/>
      <c r="H20" s="106"/>
      <c r="I20" s="106"/>
      <c r="J20" s="106"/>
      <c r="K20" s="101"/>
      <c r="L20" s="106"/>
      <c r="M20" s="106"/>
      <c r="N20" s="106"/>
      <c r="O20" s="106"/>
      <c r="P20" s="106"/>
      <c r="Q20" s="106"/>
      <c r="R20" s="106"/>
      <c r="S20" s="134"/>
      <c r="T20" s="293"/>
      <c r="U20" s="106"/>
      <c r="V20" s="254">
        <f t="shared" si="0"/>
      </c>
      <c r="W20" s="103"/>
    </row>
    <row r="21" spans="1:23" s="70" customFormat="1" ht="15.75" customHeight="1">
      <c r="A21" s="97"/>
      <c r="B21" s="103"/>
      <c r="C21" s="105"/>
      <c r="D21" s="134"/>
      <c r="E21" s="293"/>
      <c r="F21" s="106"/>
      <c r="G21" s="101"/>
      <c r="H21" s="106"/>
      <c r="I21" s="106"/>
      <c r="J21" s="106"/>
      <c r="K21" s="101"/>
      <c r="L21" s="106"/>
      <c r="M21" s="106"/>
      <c r="N21" s="106"/>
      <c r="O21" s="106"/>
      <c r="P21" s="106"/>
      <c r="Q21" s="106"/>
      <c r="R21" s="106"/>
      <c r="S21" s="134"/>
      <c r="T21" s="293"/>
      <c r="U21" s="106"/>
      <c r="V21" s="254">
        <f t="shared" si="0"/>
      </c>
      <c r="W21" s="103"/>
    </row>
    <row r="22" spans="1:23" s="70" customFormat="1" ht="15.75" customHeight="1">
      <c r="A22" s="97"/>
      <c r="B22" s="103"/>
      <c r="C22" s="105"/>
      <c r="D22" s="134"/>
      <c r="E22" s="293"/>
      <c r="F22" s="106"/>
      <c r="G22" s="101"/>
      <c r="H22" s="106"/>
      <c r="I22" s="106"/>
      <c r="J22" s="106"/>
      <c r="K22" s="101"/>
      <c r="L22" s="106"/>
      <c r="M22" s="106"/>
      <c r="N22" s="106"/>
      <c r="O22" s="106"/>
      <c r="P22" s="106"/>
      <c r="Q22" s="106"/>
      <c r="R22" s="106"/>
      <c r="S22" s="134"/>
      <c r="T22" s="293"/>
      <c r="U22" s="106"/>
      <c r="V22" s="254">
        <f t="shared" si="0"/>
      </c>
      <c r="W22" s="103"/>
    </row>
    <row r="23" spans="1:23" s="70" customFormat="1" ht="15.75" customHeight="1">
      <c r="A23" s="97"/>
      <c r="B23" s="103"/>
      <c r="C23" s="105"/>
      <c r="D23" s="134"/>
      <c r="E23" s="293"/>
      <c r="F23" s="106"/>
      <c r="G23" s="101"/>
      <c r="H23" s="106"/>
      <c r="I23" s="106"/>
      <c r="J23" s="106"/>
      <c r="K23" s="101"/>
      <c r="L23" s="106"/>
      <c r="M23" s="106"/>
      <c r="N23" s="106"/>
      <c r="O23" s="106"/>
      <c r="P23" s="106"/>
      <c r="Q23" s="106"/>
      <c r="R23" s="106"/>
      <c r="S23" s="134"/>
      <c r="T23" s="293"/>
      <c r="U23" s="106"/>
      <c r="V23" s="254">
        <f t="shared" si="0"/>
      </c>
      <c r="W23" s="103"/>
    </row>
    <row r="24" spans="1:23" s="70" customFormat="1" ht="15.75" customHeight="1">
      <c r="A24" s="97"/>
      <c r="B24" s="103"/>
      <c r="C24" s="105"/>
      <c r="D24" s="134"/>
      <c r="E24" s="293"/>
      <c r="F24" s="106"/>
      <c r="G24" s="101"/>
      <c r="H24" s="106"/>
      <c r="I24" s="106"/>
      <c r="J24" s="106"/>
      <c r="K24" s="101"/>
      <c r="L24" s="106"/>
      <c r="M24" s="106"/>
      <c r="N24" s="106"/>
      <c r="O24" s="106"/>
      <c r="P24" s="106"/>
      <c r="Q24" s="106"/>
      <c r="R24" s="106"/>
      <c r="S24" s="134"/>
      <c r="T24" s="293"/>
      <c r="U24" s="106"/>
      <c r="V24" s="254">
        <f t="shared" si="0"/>
      </c>
      <c r="W24" s="103"/>
    </row>
    <row r="25" spans="1:23" s="70" customFormat="1" ht="15.75" customHeight="1">
      <c r="A25" s="97"/>
      <c r="B25" s="103"/>
      <c r="C25" s="105"/>
      <c r="D25" s="134"/>
      <c r="E25" s="293"/>
      <c r="F25" s="106"/>
      <c r="G25" s="101"/>
      <c r="H25" s="106"/>
      <c r="I25" s="106"/>
      <c r="J25" s="106"/>
      <c r="K25" s="101"/>
      <c r="L25" s="106"/>
      <c r="M25" s="106"/>
      <c r="N25" s="106"/>
      <c r="O25" s="106"/>
      <c r="P25" s="106"/>
      <c r="Q25" s="106"/>
      <c r="R25" s="106"/>
      <c r="S25" s="134"/>
      <c r="T25" s="293"/>
      <c r="U25" s="106"/>
      <c r="V25" s="254">
        <f t="shared" si="0"/>
      </c>
      <c r="W25" s="103"/>
    </row>
    <row r="26" spans="1:23" s="70" customFormat="1" ht="15.75" customHeight="1">
      <c r="A26" s="97"/>
      <c r="B26" s="103"/>
      <c r="C26" s="105"/>
      <c r="D26" s="134"/>
      <c r="E26" s="293"/>
      <c r="F26" s="106"/>
      <c r="G26" s="101"/>
      <c r="H26" s="106"/>
      <c r="I26" s="106"/>
      <c r="J26" s="106"/>
      <c r="K26" s="101"/>
      <c r="L26" s="106"/>
      <c r="M26" s="106"/>
      <c r="N26" s="106"/>
      <c r="O26" s="106"/>
      <c r="P26" s="106"/>
      <c r="Q26" s="106"/>
      <c r="R26" s="106"/>
      <c r="S26" s="134"/>
      <c r="T26" s="293"/>
      <c r="U26" s="106"/>
      <c r="V26" s="254">
        <f t="shared" si="0"/>
      </c>
      <c r="W26" s="103"/>
    </row>
    <row r="27" spans="1:23" s="70" customFormat="1" ht="15.75" customHeight="1">
      <c r="A27" s="97"/>
      <c r="B27" s="103"/>
      <c r="C27" s="105"/>
      <c r="D27" s="134"/>
      <c r="E27" s="293"/>
      <c r="F27" s="106"/>
      <c r="G27" s="101"/>
      <c r="H27" s="106"/>
      <c r="I27" s="106"/>
      <c r="J27" s="106"/>
      <c r="K27" s="101"/>
      <c r="L27" s="106"/>
      <c r="M27" s="106"/>
      <c r="N27" s="106"/>
      <c r="O27" s="106"/>
      <c r="P27" s="106"/>
      <c r="Q27" s="106"/>
      <c r="R27" s="106"/>
      <c r="S27" s="134"/>
      <c r="T27" s="293"/>
      <c r="U27" s="106"/>
      <c r="V27" s="254">
        <f t="shared" si="0"/>
      </c>
      <c r="W27" s="103"/>
    </row>
    <row r="28" spans="1:23" s="70" customFormat="1" ht="15.75" customHeight="1">
      <c r="A28" s="97"/>
      <c r="B28" s="103"/>
      <c r="C28" s="105"/>
      <c r="D28" s="134"/>
      <c r="E28" s="293"/>
      <c r="F28" s="106"/>
      <c r="G28" s="101"/>
      <c r="H28" s="106"/>
      <c r="I28" s="106"/>
      <c r="J28" s="106"/>
      <c r="K28" s="101"/>
      <c r="L28" s="106"/>
      <c r="M28" s="106"/>
      <c r="N28" s="106"/>
      <c r="O28" s="106"/>
      <c r="P28" s="106"/>
      <c r="Q28" s="106"/>
      <c r="R28" s="106"/>
      <c r="S28" s="134"/>
      <c r="T28" s="293"/>
      <c r="U28" s="106"/>
      <c r="V28" s="254">
        <f t="shared" si="0"/>
      </c>
      <c r="W28" s="103"/>
    </row>
    <row r="29" spans="1:23" s="70" customFormat="1" ht="15.75" customHeight="1">
      <c r="A29" s="97"/>
      <c r="B29" s="103"/>
      <c r="C29" s="105"/>
      <c r="D29" s="134"/>
      <c r="E29" s="293"/>
      <c r="F29" s="106"/>
      <c r="G29" s="101"/>
      <c r="H29" s="106"/>
      <c r="I29" s="106"/>
      <c r="J29" s="106"/>
      <c r="K29" s="101"/>
      <c r="L29" s="106"/>
      <c r="M29" s="106"/>
      <c r="N29" s="106"/>
      <c r="O29" s="106"/>
      <c r="P29" s="106"/>
      <c r="Q29" s="106"/>
      <c r="R29" s="106"/>
      <c r="S29" s="134"/>
      <c r="T29" s="293"/>
      <c r="U29" s="106"/>
      <c r="V29" s="254">
        <f t="shared" si="0"/>
      </c>
      <c r="W29" s="103"/>
    </row>
    <row r="30" spans="1:23" s="70" customFormat="1" ht="15.75" customHeight="1">
      <c r="A30" s="97"/>
      <c r="B30" s="103"/>
      <c r="C30" s="105"/>
      <c r="D30" s="134"/>
      <c r="E30" s="293"/>
      <c r="F30" s="106"/>
      <c r="G30" s="101"/>
      <c r="H30" s="106"/>
      <c r="I30" s="106"/>
      <c r="J30" s="106"/>
      <c r="K30" s="101"/>
      <c r="L30" s="106"/>
      <c r="M30" s="106"/>
      <c r="N30" s="106"/>
      <c r="O30" s="106"/>
      <c r="P30" s="106"/>
      <c r="Q30" s="106"/>
      <c r="R30" s="106"/>
      <c r="S30" s="134"/>
      <c r="T30" s="293"/>
      <c r="U30" s="106"/>
      <c r="V30" s="254">
        <f t="shared" si="0"/>
      </c>
      <c r="W30" s="103"/>
    </row>
    <row r="31" spans="1:23" s="70" customFormat="1" ht="15.75" customHeight="1">
      <c r="A31" s="97"/>
      <c r="B31" s="103"/>
      <c r="C31" s="105"/>
      <c r="D31" s="134"/>
      <c r="E31" s="293"/>
      <c r="F31" s="106"/>
      <c r="G31" s="106"/>
      <c r="H31" s="106"/>
      <c r="I31" s="106"/>
      <c r="J31" s="106"/>
      <c r="K31" s="106"/>
      <c r="L31" s="106"/>
      <c r="M31" s="106"/>
      <c r="N31" s="106"/>
      <c r="O31" s="106"/>
      <c r="P31" s="106"/>
      <c r="Q31" s="106"/>
      <c r="R31" s="106"/>
      <c r="S31" s="134"/>
      <c r="T31" s="293"/>
      <c r="U31" s="106"/>
      <c r="V31" s="254">
        <f t="shared" si="0"/>
      </c>
      <c r="W31" s="103"/>
    </row>
    <row r="32" spans="1:23" s="70" customFormat="1" ht="15.75" customHeight="1">
      <c r="A32" s="97"/>
      <c r="B32" s="103"/>
      <c r="C32" s="105"/>
      <c r="D32" s="134"/>
      <c r="E32" s="293"/>
      <c r="F32" s="106"/>
      <c r="G32" s="106"/>
      <c r="H32" s="106"/>
      <c r="I32" s="106"/>
      <c r="J32" s="106"/>
      <c r="K32" s="106"/>
      <c r="L32" s="106"/>
      <c r="M32" s="106"/>
      <c r="N32" s="106"/>
      <c r="O32" s="106"/>
      <c r="P32" s="106"/>
      <c r="Q32" s="106"/>
      <c r="R32" s="106"/>
      <c r="S32" s="134"/>
      <c r="T32" s="293"/>
      <c r="U32" s="106"/>
      <c r="V32" s="254">
        <f t="shared" si="0"/>
      </c>
      <c r="W32" s="103"/>
    </row>
    <row r="33" spans="1:23" s="70" customFormat="1" ht="15.75" customHeight="1">
      <c r="A33" s="97"/>
      <c r="B33" s="103"/>
      <c r="C33" s="105"/>
      <c r="D33" s="134"/>
      <c r="E33" s="293"/>
      <c r="F33" s="106"/>
      <c r="G33" s="106"/>
      <c r="H33" s="106"/>
      <c r="I33" s="106"/>
      <c r="J33" s="106"/>
      <c r="K33" s="106"/>
      <c r="L33" s="106"/>
      <c r="M33" s="106"/>
      <c r="N33" s="106"/>
      <c r="O33" s="106"/>
      <c r="P33" s="106"/>
      <c r="Q33" s="106"/>
      <c r="R33" s="106"/>
      <c r="S33" s="134"/>
      <c r="T33" s="293"/>
      <c r="U33" s="106"/>
      <c r="V33" s="254">
        <f t="shared" si="0"/>
      </c>
      <c r="W33" s="103"/>
    </row>
    <row r="34" spans="1:23" s="70" customFormat="1" ht="15.75" customHeight="1">
      <c r="A34" s="108" t="s">
        <v>381</v>
      </c>
      <c r="B34" s="110"/>
      <c r="C34" s="105"/>
      <c r="D34" s="134"/>
      <c r="E34" s="293"/>
      <c r="F34" s="107">
        <f>SUM(F7:F33)</f>
        <v>0</v>
      </c>
      <c r="G34" s="107"/>
      <c r="H34" s="107"/>
      <c r="I34" s="107"/>
      <c r="J34" s="107"/>
      <c r="K34" s="107"/>
      <c r="L34" s="107"/>
      <c r="M34" s="107"/>
      <c r="N34" s="107"/>
      <c r="O34" s="107"/>
      <c r="P34" s="107"/>
      <c r="Q34" s="107"/>
      <c r="R34" s="107">
        <f>SUM(R7:R33)</f>
        <v>0</v>
      </c>
      <c r="S34" s="134"/>
      <c r="T34" s="293"/>
      <c r="U34" s="107">
        <f>SUM(U7:U33)</f>
        <v>0</v>
      </c>
      <c r="V34" s="254">
        <f t="shared" si="0"/>
      </c>
      <c r="W34" s="103"/>
    </row>
  </sheetData>
  <sheetProtection/>
  <mergeCells count="14">
    <mergeCell ref="D5:F5"/>
    <mergeCell ref="G5:J5"/>
    <mergeCell ref="K5:N5"/>
    <mergeCell ref="P5:Q5"/>
    <mergeCell ref="T5:U5"/>
    <mergeCell ref="A34:B34"/>
    <mergeCell ref="A5:A6"/>
    <mergeCell ref="B5:B6"/>
    <mergeCell ref="C5:C6"/>
    <mergeCell ref="O5:O6"/>
    <mergeCell ref="R5:R6"/>
    <mergeCell ref="S5:S6"/>
    <mergeCell ref="V5:V6"/>
    <mergeCell ref="W5:W6"/>
  </mergeCells>
  <dataValidations count="1">
    <dataValidation allowBlank="1" showInputMessage="1" showErrorMessage="1" imeMode="off" sqref="A4"/>
  </dataValidations>
  <hyperlinks>
    <hyperlink ref="A2" location="'表3-9存货汇总'!A1" display="=IF(表3流资汇总!$A$2=&quot;&quot;,&quot;&quot;,表3流资汇总!$A$2)"/>
    <hyperlink ref="B2" location="科目索引!E16" display="=IF(评估申报表填表摘要!$A$2=&quot;&quot;,&quot;&quot;,评估申报表填表摘要!$A$2)"/>
  </hyperlinks>
  <printOptions horizontalCentered="1"/>
  <pageMargins left="0.35433070866141736" right="0.35433070866141736" top="0.5905511811023623" bottom="0.72" header="1.062992125984252" footer="0.31"/>
  <pageSetup horizontalDpi="600" verticalDpi="600" orientation="landscape" paperSize="9"/>
  <headerFooter alignWithMargins="0">
    <oddHeader>&amp;R&amp;9表3-9-1
共&amp;N页第&amp;P页
金额单位：人民币元</oddHeader>
    <oddFooter>&amp;L&amp;9资产占有单位填表人：
填表日期：     年  月  日&amp;C&amp;9评估人员：
</oddFooter>
  </headerFooter>
  <legacyDrawing r:id="rId2"/>
</worksheet>
</file>

<file path=xl/worksheets/sheet25.xml><?xml version="1.0" encoding="utf-8"?>
<worksheet xmlns="http://schemas.openxmlformats.org/spreadsheetml/2006/main" xmlns:r="http://schemas.openxmlformats.org/officeDocument/2006/relationships">
  <dimension ref="A1:Q30"/>
  <sheetViews>
    <sheetView workbookViewId="0" topLeftCell="A1">
      <pane xSplit="2" ySplit="6" topLeftCell="C16" activePane="bottomRight" state="frozen"/>
      <selection pane="bottomRight" activeCell="W7" sqref="W7:W31"/>
    </sheetView>
  </sheetViews>
  <sheetFormatPr defaultColWidth="9.00390625" defaultRowHeight="15.75" customHeight="1"/>
  <cols>
    <col min="1" max="1" width="5.625" style="71" customWidth="1"/>
    <col min="2" max="2" width="25.875" style="72" customWidth="1"/>
    <col min="3" max="3" width="4.625" style="72" customWidth="1"/>
    <col min="4" max="4" width="6.625" style="71" customWidth="1"/>
    <col min="5" max="5" width="8.625" style="75" customWidth="1"/>
    <col min="6" max="6" width="13.625" style="74" customWidth="1"/>
    <col min="7" max="7" width="10.625" style="74" hidden="1" customWidth="1"/>
    <col min="8" max="9" width="8.375" style="74" hidden="1" customWidth="1"/>
    <col min="10" max="10" width="10.375" style="74" hidden="1" customWidth="1"/>
    <col min="11" max="11" width="11.75390625" style="74" hidden="1" customWidth="1"/>
    <col min="12" max="12" width="13.625" style="74" customWidth="1"/>
    <col min="13" max="13" width="6.625" style="73" customWidth="1"/>
    <col min="14" max="14" width="8.625" style="75" customWidth="1"/>
    <col min="15" max="15" width="13.625" style="74" customWidth="1"/>
    <col min="16" max="16" width="6.75390625" style="75" customWidth="1"/>
    <col min="17" max="17" width="8.125" style="72" customWidth="1"/>
    <col min="18" max="16384" width="9.00390625" style="73" customWidth="1"/>
  </cols>
  <sheetData>
    <row r="1" spans="1:17" s="69" customFormat="1" ht="24.75" customHeight="1">
      <c r="A1" s="76" t="s">
        <v>460</v>
      </c>
      <c r="B1" s="77"/>
      <c r="C1" s="77"/>
      <c r="D1" s="76"/>
      <c r="E1" s="80"/>
      <c r="F1" s="79"/>
      <c r="G1" s="79"/>
      <c r="H1" s="79"/>
      <c r="I1" s="79"/>
      <c r="J1" s="79"/>
      <c r="K1" s="79"/>
      <c r="L1" s="79"/>
      <c r="M1" s="78"/>
      <c r="N1" s="80"/>
      <c r="O1" s="79"/>
      <c r="P1" s="80"/>
      <c r="Q1" s="77"/>
    </row>
    <row r="2" spans="1:17" s="70" customFormat="1" ht="13.5" customHeight="1">
      <c r="A2" s="82" t="str">
        <f>IF('表3流资汇总'!$A$2="","",'表3流资汇总'!$A$2)</f>
        <v>返回</v>
      </c>
      <c r="B2" s="82" t="str">
        <f>IF('评估申报表填表摘要'!$A$2="","",'评估申报表填表摘要'!$A$2)</f>
        <v>返回索引页</v>
      </c>
      <c r="C2" s="84"/>
      <c r="D2" s="113"/>
      <c r="E2" s="86"/>
      <c r="F2" s="85"/>
      <c r="G2" s="85"/>
      <c r="H2" s="85"/>
      <c r="I2" s="85"/>
      <c r="J2" s="85"/>
      <c r="K2" s="85"/>
      <c r="L2" s="85"/>
      <c r="N2" s="86"/>
      <c r="O2" s="85"/>
      <c r="P2" s="86"/>
      <c r="Q2" s="111"/>
    </row>
    <row r="3" spans="1:17" s="70" customFormat="1" ht="13.5" customHeight="1">
      <c r="A3" s="87" t="str">
        <f>'结果汇总'!$A$3</f>
        <v>  评估基准日：2020年3月12日</v>
      </c>
      <c r="B3" s="88"/>
      <c r="C3" s="88"/>
      <c r="D3" s="87"/>
      <c r="E3" s="91"/>
      <c r="F3" s="90"/>
      <c r="G3" s="90"/>
      <c r="H3" s="90"/>
      <c r="I3" s="90"/>
      <c r="J3" s="90"/>
      <c r="K3" s="90"/>
      <c r="L3" s="90"/>
      <c r="M3" s="89"/>
      <c r="N3" s="91"/>
      <c r="O3" s="90"/>
      <c r="P3" s="91"/>
      <c r="Q3" s="88"/>
    </row>
    <row r="4" spans="1:17" s="70" customFormat="1" ht="13.5" customHeight="1">
      <c r="A4" s="92" t="str">
        <f>'结果汇总'!$A$4</f>
        <v>被评估单位（或者产权持有单位）：左世合、周海翔、云南渝庆建筑劳务有限公司</v>
      </c>
      <c r="B4" s="84"/>
      <c r="C4" s="84"/>
      <c r="D4" s="113"/>
      <c r="E4" s="86"/>
      <c r="F4" s="85"/>
      <c r="G4" s="85"/>
      <c r="H4" s="85"/>
      <c r="I4" s="85"/>
      <c r="J4" s="85"/>
      <c r="K4" s="85"/>
      <c r="L4" s="85"/>
      <c r="N4" s="86"/>
      <c r="O4" s="85"/>
      <c r="P4" s="86"/>
      <c r="Q4" s="111"/>
    </row>
    <row r="5" spans="1:17" s="271" customFormat="1" ht="15.75" customHeight="1">
      <c r="A5" s="331" t="s">
        <v>139</v>
      </c>
      <c r="B5" s="273" t="s">
        <v>442</v>
      </c>
      <c r="C5" s="273" t="s">
        <v>443</v>
      </c>
      <c r="D5" s="464" t="s">
        <v>113</v>
      </c>
      <c r="E5" s="465"/>
      <c r="F5" s="466"/>
      <c r="G5" s="340" t="s">
        <v>461</v>
      </c>
      <c r="H5" s="467" t="s">
        <v>462</v>
      </c>
      <c r="I5" s="467"/>
      <c r="J5" s="340" t="s">
        <v>463</v>
      </c>
      <c r="K5" s="340" t="s">
        <v>464</v>
      </c>
      <c r="L5" s="138" t="s">
        <v>114</v>
      </c>
      <c r="M5" s="375" t="s">
        <v>448</v>
      </c>
      <c r="N5" s="455" t="s">
        <v>115</v>
      </c>
      <c r="O5" s="455"/>
      <c r="P5" s="278" t="s">
        <v>117</v>
      </c>
      <c r="Q5" s="273" t="s">
        <v>380</v>
      </c>
    </row>
    <row r="6" spans="1:17" s="271" customFormat="1" ht="15.75" customHeight="1">
      <c r="A6" s="333"/>
      <c r="B6" s="275"/>
      <c r="C6" s="275"/>
      <c r="D6" s="444" t="s">
        <v>449</v>
      </c>
      <c r="E6" s="445" t="s">
        <v>450</v>
      </c>
      <c r="F6" s="468" t="s">
        <v>451</v>
      </c>
      <c r="G6" s="342"/>
      <c r="H6" s="139" t="s">
        <v>465</v>
      </c>
      <c r="I6" s="139" t="s">
        <v>466</v>
      </c>
      <c r="J6" s="342"/>
      <c r="K6" s="342"/>
      <c r="L6" s="141"/>
      <c r="M6" s="377"/>
      <c r="N6" s="456" t="s">
        <v>450</v>
      </c>
      <c r="O6" s="462" t="s">
        <v>451</v>
      </c>
      <c r="P6" s="279"/>
      <c r="Q6" s="275"/>
    </row>
    <row r="7" spans="1:17" s="70" customFormat="1" ht="15.75" customHeight="1">
      <c r="A7" s="97"/>
      <c r="B7" s="103"/>
      <c r="C7" s="105"/>
      <c r="D7" s="131"/>
      <c r="E7" s="293"/>
      <c r="F7" s="106"/>
      <c r="G7" s="106"/>
      <c r="H7" s="106"/>
      <c r="I7" s="106"/>
      <c r="J7" s="106"/>
      <c r="K7" s="106"/>
      <c r="L7" s="106"/>
      <c r="M7" s="134"/>
      <c r="N7" s="317"/>
      <c r="O7" s="107"/>
      <c r="P7" s="254">
        <f>IF(OR(L7=0,L7=""),"",ROUND((O7-L7)/L7*100,2))</f>
      </c>
      <c r="Q7" s="103"/>
    </row>
    <row r="8" spans="1:17" s="70" customFormat="1" ht="15.75" customHeight="1">
      <c r="A8" s="97"/>
      <c r="B8" s="103"/>
      <c r="C8" s="105"/>
      <c r="D8" s="131"/>
      <c r="E8" s="293"/>
      <c r="F8" s="106"/>
      <c r="G8" s="106"/>
      <c r="H8" s="106"/>
      <c r="I8" s="106"/>
      <c r="J8" s="106"/>
      <c r="K8" s="106"/>
      <c r="L8" s="106"/>
      <c r="M8" s="134"/>
      <c r="N8" s="293"/>
      <c r="O8" s="106"/>
      <c r="P8" s="254">
        <f aca="true" t="shared" si="0" ref="P8:P30">IF(OR(L8=0,L8=""),"",ROUND((O8-L8)/L8*100,2))</f>
      </c>
      <c r="Q8" s="103"/>
    </row>
    <row r="9" spans="1:17" s="70" customFormat="1" ht="15.75" customHeight="1">
      <c r="A9" s="97"/>
      <c r="B9" s="103"/>
      <c r="C9" s="105"/>
      <c r="D9" s="131"/>
      <c r="E9" s="293"/>
      <c r="F9" s="106"/>
      <c r="G9" s="106"/>
      <c r="H9" s="106"/>
      <c r="I9" s="106"/>
      <c r="J9" s="106"/>
      <c r="K9" s="106"/>
      <c r="L9" s="106"/>
      <c r="M9" s="134"/>
      <c r="N9" s="293"/>
      <c r="O9" s="106"/>
      <c r="P9" s="254">
        <f t="shared" si="0"/>
      </c>
      <c r="Q9" s="103"/>
    </row>
    <row r="10" spans="1:17" s="70" customFormat="1" ht="15.75" customHeight="1">
      <c r="A10" s="97"/>
      <c r="B10" s="103"/>
      <c r="C10" s="105"/>
      <c r="D10" s="131"/>
      <c r="E10" s="293"/>
      <c r="F10" s="106"/>
      <c r="G10" s="106"/>
      <c r="H10" s="106"/>
      <c r="I10" s="106"/>
      <c r="J10" s="106"/>
      <c r="K10" s="106"/>
      <c r="L10" s="106"/>
      <c r="M10" s="134"/>
      <c r="N10" s="293"/>
      <c r="O10" s="106"/>
      <c r="P10" s="254">
        <f t="shared" si="0"/>
      </c>
      <c r="Q10" s="103"/>
    </row>
    <row r="11" spans="1:17" s="70" customFormat="1" ht="15.75" customHeight="1">
      <c r="A11" s="97"/>
      <c r="B11" s="103"/>
      <c r="C11" s="105"/>
      <c r="D11" s="131"/>
      <c r="E11" s="293"/>
      <c r="F11" s="106"/>
      <c r="G11" s="106"/>
      <c r="H11" s="106"/>
      <c r="I11" s="106"/>
      <c r="J11" s="106"/>
      <c r="K11" s="106"/>
      <c r="L11" s="106"/>
      <c r="M11" s="134"/>
      <c r="N11" s="293"/>
      <c r="O11" s="106"/>
      <c r="P11" s="254">
        <f t="shared" si="0"/>
      </c>
      <c r="Q11" s="103"/>
    </row>
    <row r="12" spans="1:17" s="70" customFormat="1" ht="15.75" customHeight="1">
      <c r="A12" s="97"/>
      <c r="B12" s="103"/>
      <c r="C12" s="105"/>
      <c r="D12" s="131"/>
      <c r="E12" s="293"/>
      <c r="F12" s="106"/>
      <c r="G12" s="106"/>
      <c r="H12" s="106"/>
      <c r="I12" s="106"/>
      <c r="J12" s="106"/>
      <c r="K12" s="106"/>
      <c r="L12" s="106"/>
      <c r="M12" s="134"/>
      <c r="N12" s="293"/>
      <c r="O12" s="106"/>
      <c r="P12" s="254">
        <f t="shared" si="0"/>
      </c>
      <c r="Q12" s="103"/>
    </row>
    <row r="13" spans="1:17" s="70" customFormat="1" ht="15.75" customHeight="1">
      <c r="A13" s="97"/>
      <c r="B13" s="103"/>
      <c r="C13" s="105"/>
      <c r="D13" s="131"/>
      <c r="E13" s="293"/>
      <c r="F13" s="106"/>
      <c r="G13" s="106"/>
      <c r="H13" s="106"/>
      <c r="I13" s="106"/>
      <c r="J13" s="106"/>
      <c r="K13" s="106"/>
      <c r="L13" s="106"/>
      <c r="M13" s="134"/>
      <c r="N13" s="293"/>
      <c r="O13" s="106"/>
      <c r="P13" s="254">
        <f t="shared" si="0"/>
      </c>
      <c r="Q13" s="103"/>
    </row>
    <row r="14" spans="1:17" s="70" customFormat="1" ht="15.75" customHeight="1">
      <c r="A14" s="97"/>
      <c r="B14" s="103"/>
      <c r="C14" s="105"/>
      <c r="D14" s="131"/>
      <c r="E14" s="293"/>
      <c r="F14" s="106"/>
      <c r="G14" s="106"/>
      <c r="H14" s="106"/>
      <c r="I14" s="106"/>
      <c r="J14" s="106"/>
      <c r="K14" s="106"/>
      <c r="L14" s="106"/>
      <c r="M14" s="134"/>
      <c r="N14" s="293"/>
      <c r="O14" s="106"/>
      <c r="P14" s="254">
        <f t="shared" si="0"/>
      </c>
      <c r="Q14" s="103"/>
    </row>
    <row r="15" spans="1:17" s="70" customFormat="1" ht="15.75" customHeight="1">
      <c r="A15" s="97"/>
      <c r="B15" s="103"/>
      <c r="C15" s="105"/>
      <c r="D15" s="131"/>
      <c r="E15" s="293"/>
      <c r="F15" s="106"/>
      <c r="G15" s="106"/>
      <c r="H15" s="106"/>
      <c r="I15" s="106"/>
      <c r="J15" s="106"/>
      <c r="K15" s="106"/>
      <c r="L15" s="106"/>
      <c r="M15" s="134"/>
      <c r="N15" s="293"/>
      <c r="O15" s="106"/>
      <c r="P15" s="254">
        <f t="shared" si="0"/>
      </c>
      <c r="Q15" s="103"/>
    </row>
    <row r="16" spans="1:17" s="70" customFormat="1" ht="15.75" customHeight="1">
      <c r="A16" s="97"/>
      <c r="B16" s="103"/>
      <c r="C16" s="105"/>
      <c r="D16" s="131"/>
      <c r="E16" s="293"/>
      <c r="F16" s="106"/>
      <c r="G16" s="106"/>
      <c r="H16" s="106"/>
      <c r="I16" s="106"/>
      <c r="J16" s="106"/>
      <c r="K16" s="106"/>
      <c r="L16" s="106"/>
      <c r="M16" s="134"/>
      <c r="N16" s="293"/>
      <c r="O16" s="106"/>
      <c r="P16" s="254">
        <f t="shared" si="0"/>
      </c>
      <c r="Q16" s="103"/>
    </row>
    <row r="17" spans="1:17" s="70" customFormat="1" ht="15.75" customHeight="1">
      <c r="A17" s="97"/>
      <c r="B17" s="103"/>
      <c r="C17" s="105"/>
      <c r="D17" s="131"/>
      <c r="E17" s="293"/>
      <c r="F17" s="106"/>
      <c r="G17" s="106"/>
      <c r="H17" s="106"/>
      <c r="I17" s="106"/>
      <c r="J17" s="106"/>
      <c r="K17" s="106"/>
      <c r="L17" s="106"/>
      <c r="M17" s="134"/>
      <c r="N17" s="293"/>
      <c r="O17" s="106"/>
      <c r="P17" s="254">
        <f t="shared" si="0"/>
      </c>
      <c r="Q17" s="103"/>
    </row>
    <row r="18" spans="1:17" s="70" customFormat="1" ht="15.75" customHeight="1">
      <c r="A18" s="97"/>
      <c r="B18" s="103"/>
      <c r="C18" s="105"/>
      <c r="D18" s="131"/>
      <c r="E18" s="293"/>
      <c r="F18" s="106"/>
      <c r="G18" s="106"/>
      <c r="H18" s="106"/>
      <c r="I18" s="106"/>
      <c r="J18" s="106"/>
      <c r="K18" s="106"/>
      <c r="L18" s="106"/>
      <c r="M18" s="134"/>
      <c r="N18" s="293"/>
      <c r="O18" s="106"/>
      <c r="P18" s="254">
        <f t="shared" si="0"/>
      </c>
      <c r="Q18" s="103"/>
    </row>
    <row r="19" spans="1:17" s="70" customFormat="1" ht="15.75" customHeight="1">
      <c r="A19" s="97"/>
      <c r="B19" s="103"/>
      <c r="C19" s="105"/>
      <c r="D19" s="131"/>
      <c r="E19" s="293"/>
      <c r="F19" s="106"/>
      <c r="G19" s="106"/>
      <c r="H19" s="106"/>
      <c r="I19" s="106"/>
      <c r="J19" s="106"/>
      <c r="K19" s="106"/>
      <c r="L19" s="106"/>
      <c r="M19" s="134"/>
      <c r="N19" s="293"/>
      <c r="O19" s="106"/>
      <c r="P19" s="254"/>
      <c r="Q19" s="103"/>
    </row>
    <row r="20" spans="1:17" s="70" customFormat="1" ht="15.75" customHeight="1">
      <c r="A20" s="97"/>
      <c r="B20" s="103"/>
      <c r="C20" s="105"/>
      <c r="D20" s="131"/>
      <c r="E20" s="293"/>
      <c r="F20" s="106"/>
      <c r="G20" s="106"/>
      <c r="H20" s="106"/>
      <c r="I20" s="106"/>
      <c r="J20" s="106"/>
      <c r="K20" s="106"/>
      <c r="L20" s="106"/>
      <c r="M20" s="134"/>
      <c r="N20" s="293"/>
      <c r="O20" s="106"/>
      <c r="P20" s="254"/>
      <c r="Q20" s="103"/>
    </row>
    <row r="21" spans="1:17" s="70" customFormat="1" ht="15.75" customHeight="1">
      <c r="A21" s="97"/>
      <c r="B21" s="103"/>
      <c r="C21" s="105"/>
      <c r="D21" s="131"/>
      <c r="E21" s="293"/>
      <c r="F21" s="106"/>
      <c r="G21" s="106"/>
      <c r="H21" s="106"/>
      <c r="I21" s="106"/>
      <c r="J21" s="106"/>
      <c r="K21" s="106"/>
      <c r="L21" s="106"/>
      <c r="M21" s="134"/>
      <c r="N21" s="293"/>
      <c r="O21" s="106"/>
      <c r="P21" s="254">
        <f t="shared" si="0"/>
      </c>
      <c r="Q21" s="103"/>
    </row>
    <row r="22" spans="1:17" s="70" customFormat="1" ht="15.75" customHeight="1">
      <c r="A22" s="97"/>
      <c r="B22" s="103"/>
      <c r="C22" s="105"/>
      <c r="D22" s="131"/>
      <c r="E22" s="293"/>
      <c r="F22" s="106"/>
      <c r="G22" s="106"/>
      <c r="H22" s="106"/>
      <c r="I22" s="106"/>
      <c r="J22" s="106"/>
      <c r="K22" s="106"/>
      <c r="L22" s="106"/>
      <c r="M22" s="134"/>
      <c r="N22" s="293"/>
      <c r="O22" s="106"/>
      <c r="P22" s="254">
        <f t="shared" si="0"/>
      </c>
      <c r="Q22" s="103"/>
    </row>
    <row r="23" spans="1:17" s="70" customFormat="1" ht="15.75" customHeight="1">
      <c r="A23" s="97"/>
      <c r="B23" s="103"/>
      <c r="C23" s="105"/>
      <c r="D23" s="131"/>
      <c r="E23" s="293"/>
      <c r="F23" s="106"/>
      <c r="G23" s="106"/>
      <c r="H23" s="106"/>
      <c r="I23" s="106"/>
      <c r="J23" s="106"/>
      <c r="K23" s="106"/>
      <c r="L23" s="106"/>
      <c r="M23" s="134"/>
      <c r="N23" s="293"/>
      <c r="O23" s="106"/>
      <c r="P23" s="254">
        <f t="shared" si="0"/>
      </c>
      <c r="Q23" s="103"/>
    </row>
    <row r="24" spans="1:17" s="70" customFormat="1" ht="15.75" customHeight="1">
      <c r="A24" s="97"/>
      <c r="B24" s="103"/>
      <c r="C24" s="105"/>
      <c r="D24" s="131"/>
      <c r="E24" s="293"/>
      <c r="F24" s="106"/>
      <c r="G24" s="106"/>
      <c r="H24" s="106"/>
      <c r="I24" s="106"/>
      <c r="J24" s="106"/>
      <c r="K24" s="106"/>
      <c r="L24" s="106"/>
      <c r="M24" s="134"/>
      <c r="N24" s="293"/>
      <c r="O24" s="106"/>
      <c r="P24" s="254">
        <f t="shared" si="0"/>
      </c>
      <c r="Q24" s="103"/>
    </row>
    <row r="25" spans="1:17" s="70" customFormat="1" ht="15.75" customHeight="1">
      <c r="A25" s="97"/>
      <c r="B25" s="103"/>
      <c r="C25" s="105"/>
      <c r="D25" s="131"/>
      <c r="E25" s="293"/>
      <c r="F25" s="106"/>
      <c r="G25" s="106"/>
      <c r="H25" s="106"/>
      <c r="I25" s="106"/>
      <c r="J25" s="106"/>
      <c r="K25" s="106"/>
      <c r="L25" s="106"/>
      <c r="M25" s="134"/>
      <c r="N25" s="293"/>
      <c r="O25" s="106"/>
      <c r="P25" s="254">
        <f t="shared" si="0"/>
      </c>
      <c r="Q25" s="103"/>
    </row>
    <row r="26" spans="1:17" s="70" customFormat="1" ht="15.75" customHeight="1">
      <c r="A26" s="97"/>
      <c r="B26" s="103"/>
      <c r="C26" s="105"/>
      <c r="D26" s="131"/>
      <c r="E26" s="293"/>
      <c r="F26" s="106"/>
      <c r="G26" s="106"/>
      <c r="H26" s="106"/>
      <c r="I26" s="106"/>
      <c r="J26" s="106"/>
      <c r="K26" s="106"/>
      <c r="L26" s="106"/>
      <c r="M26" s="134"/>
      <c r="N26" s="293"/>
      <c r="O26" s="106"/>
      <c r="P26" s="254">
        <f t="shared" si="0"/>
      </c>
      <c r="Q26" s="103"/>
    </row>
    <row r="27" spans="1:17" s="70" customFormat="1" ht="15.75" customHeight="1">
      <c r="A27" s="97"/>
      <c r="B27" s="103"/>
      <c r="C27" s="105"/>
      <c r="D27" s="131"/>
      <c r="E27" s="293"/>
      <c r="F27" s="106"/>
      <c r="G27" s="106"/>
      <c r="H27" s="106"/>
      <c r="I27" s="106"/>
      <c r="J27" s="106"/>
      <c r="K27" s="106"/>
      <c r="L27" s="106"/>
      <c r="M27" s="134"/>
      <c r="N27" s="293"/>
      <c r="O27" s="106"/>
      <c r="P27" s="254">
        <f t="shared" si="0"/>
      </c>
      <c r="Q27" s="103"/>
    </row>
    <row r="28" spans="1:17" s="70" customFormat="1" ht="15.75" customHeight="1">
      <c r="A28" s="97"/>
      <c r="B28" s="103"/>
      <c r="C28" s="105"/>
      <c r="D28" s="131"/>
      <c r="E28" s="293"/>
      <c r="F28" s="106"/>
      <c r="G28" s="106"/>
      <c r="H28" s="106"/>
      <c r="I28" s="106"/>
      <c r="J28" s="106"/>
      <c r="K28" s="106"/>
      <c r="L28" s="106"/>
      <c r="M28" s="134"/>
      <c r="N28" s="293"/>
      <c r="O28" s="106"/>
      <c r="P28" s="254">
        <f t="shared" si="0"/>
      </c>
      <c r="Q28" s="103"/>
    </row>
    <row r="29" spans="1:17" s="70" customFormat="1" ht="15.75" customHeight="1">
      <c r="A29" s="97"/>
      <c r="B29" s="103"/>
      <c r="C29" s="105"/>
      <c r="D29" s="131"/>
      <c r="E29" s="293"/>
      <c r="F29" s="106"/>
      <c r="G29" s="106"/>
      <c r="H29" s="106"/>
      <c r="I29" s="106"/>
      <c r="J29" s="106"/>
      <c r="K29" s="106"/>
      <c r="L29" s="106"/>
      <c r="M29" s="134"/>
      <c r="N29" s="293"/>
      <c r="O29" s="106"/>
      <c r="P29" s="254">
        <f t="shared" si="0"/>
      </c>
      <c r="Q29" s="103"/>
    </row>
    <row r="30" spans="1:17" s="70" customFormat="1" ht="15.75" customHeight="1">
      <c r="A30" s="108" t="s">
        <v>381</v>
      </c>
      <c r="B30" s="110"/>
      <c r="C30" s="105"/>
      <c r="D30" s="131"/>
      <c r="E30" s="293"/>
      <c r="F30" s="107">
        <f>SUM(F7:F29)</f>
        <v>0</v>
      </c>
      <c r="G30" s="107"/>
      <c r="H30" s="107"/>
      <c r="I30" s="107"/>
      <c r="J30" s="107"/>
      <c r="K30" s="107"/>
      <c r="L30" s="107">
        <f>SUM(L7:L29)</f>
        <v>0</v>
      </c>
      <c r="M30" s="134"/>
      <c r="N30" s="293"/>
      <c r="O30" s="107">
        <f>SUM(O7:O29)</f>
        <v>0</v>
      </c>
      <c r="P30" s="254">
        <f t="shared" si="0"/>
      </c>
      <c r="Q30" s="103"/>
    </row>
  </sheetData>
  <sheetProtection/>
  <mergeCells count="14">
    <mergeCell ref="D5:F5"/>
    <mergeCell ref="H5:I5"/>
    <mergeCell ref="N5:O5"/>
    <mergeCell ref="A30:B30"/>
    <mergeCell ref="A5:A6"/>
    <mergeCell ref="B5:B6"/>
    <mergeCell ref="C5:C6"/>
    <mergeCell ref="G5:G6"/>
    <mergeCell ref="J5:J6"/>
    <mergeCell ref="K5:K6"/>
    <mergeCell ref="L5:L6"/>
    <mergeCell ref="M5:M6"/>
    <mergeCell ref="P5:P6"/>
    <mergeCell ref="Q5:Q6"/>
  </mergeCells>
  <dataValidations count="1">
    <dataValidation allowBlank="1" showInputMessage="1" showErrorMessage="1" imeMode="off" sqref="A4"/>
  </dataValidations>
  <hyperlinks>
    <hyperlink ref="B2" location="科目索引!E17" display="=IF(评估申报表填表摘要!$A$2=&quot;&quot;,&quot;&quot;,评估申报表填表摘要!$A$2)"/>
    <hyperlink ref="A2" location="'表3-9存货汇总'!A1" display="=IF(表3流资汇总!$A$2=&quot;&quot;,&quot;&quot;,表3流资汇总!$A$2)"/>
  </hyperlinks>
  <printOptions horizontalCentered="1"/>
  <pageMargins left="0.35433070866141736" right="0.35433070866141736" top="0.5905511811023623" bottom="0.7874015748031497" header="1.062992125984252" footer="0.35"/>
  <pageSetup horizontalDpi="600" verticalDpi="600" orientation="landscape" paperSize="9"/>
  <headerFooter alignWithMargins="0">
    <oddHeader>&amp;R&amp;9表3-9-2
共&amp;N页第&amp;P页
金额单位：人民币元</oddHeader>
    <oddFooter>&amp;L&amp;9资产占有单位填表人：
填表日期：     年  月  日&amp;C&amp;9评估人员：
</oddFooter>
  </headerFooter>
  <legacyDrawing r:id="rId2"/>
</worksheet>
</file>

<file path=xl/worksheets/sheet26.xml><?xml version="1.0" encoding="utf-8"?>
<worksheet xmlns="http://schemas.openxmlformats.org/spreadsheetml/2006/main" xmlns:r="http://schemas.openxmlformats.org/officeDocument/2006/relationships">
  <sheetPr>
    <tabColor rgb="FFFF0000"/>
    <pageSetUpPr fitToPage="1"/>
  </sheetPr>
  <dimension ref="A1:W36"/>
  <sheetViews>
    <sheetView workbookViewId="0" topLeftCell="A1">
      <pane xSplit="2" ySplit="6" topLeftCell="C16" activePane="bottomRight" state="frozen"/>
      <selection pane="bottomRight" activeCell="U20" sqref="U20"/>
    </sheetView>
  </sheetViews>
  <sheetFormatPr defaultColWidth="9.00390625" defaultRowHeight="15.75" customHeight="1"/>
  <cols>
    <col min="1" max="1" width="5.25390625" style="71" customWidth="1"/>
    <col min="2" max="2" width="46.625" style="72" customWidth="1"/>
    <col min="3" max="3" width="7.75390625" style="72" customWidth="1"/>
    <col min="4" max="4" width="6.625" style="418" customWidth="1"/>
    <col min="5" max="5" width="8.75390625" style="75" hidden="1" customWidth="1"/>
    <col min="6" max="6" width="10.00390625" style="74" hidden="1" customWidth="1"/>
    <col min="7" max="10" width="6.625" style="74" hidden="1" customWidth="1"/>
    <col min="11" max="14" width="5.375" style="74" hidden="1" customWidth="1"/>
    <col min="15" max="15" width="12.125" style="74" hidden="1" customWidth="1"/>
    <col min="16" max="16" width="7.25390625" style="74" hidden="1" customWidth="1"/>
    <col min="17" max="17" width="10.75390625" style="74" hidden="1" customWidth="1"/>
    <col min="18" max="18" width="5.00390625" style="74" customWidth="1"/>
    <col min="19" max="19" width="6.625" style="73" customWidth="1"/>
    <col min="20" max="20" width="11.375" style="280" hidden="1" customWidth="1"/>
    <col min="21" max="21" width="34.00390625" style="74" customWidth="1"/>
    <col min="22" max="22" width="6.625" style="75" customWidth="1"/>
    <col min="23" max="23" width="38.625" style="72" customWidth="1"/>
    <col min="24" max="224" width="9.00390625" style="73" customWidth="1"/>
  </cols>
  <sheetData>
    <row r="1" spans="1:23" s="69" customFormat="1" ht="22.5" customHeight="1">
      <c r="A1" s="150" t="s">
        <v>467</v>
      </c>
      <c r="B1" s="150"/>
      <c r="C1" s="150"/>
      <c r="D1" s="150"/>
      <c r="E1" s="150"/>
      <c r="F1" s="150"/>
      <c r="G1" s="150"/>
      <c r="H1" s="150"/>
      <c r="I1" s="150"/>
      <c r="J1" s="150"/>
      <c r="K1" s="150"/>
      <c r="L1" s="150"/>
      <c r="M1" s="150"/>
      <c r="N1" s="150"/>
      <c r="O1" s="150"/>
      <c r="P1" s="150"/>
      <c r="Q1" s="150"/>
      <c r="R1" s="150"/>
      <c r="S1" s="150"/>
      <c r="T1" s="150"/>
      <c r="U1" s="150"/>
      <c r="V1" s="150"/>
      <c r="W1" s="150"/>
    </row>
    <row r="2" spans="1:23" s="70" customFormat="1" ht="13.5" customHeight="1">
      <c r="A2" s="82" t="str">
        <f>IF('表3流资汇总'!$A$2="","",'表3流资汇总'!$A$2)</f>
        <v>返回</v>
      </c>
      <c r="B2" s="82" t="str">
        <f>IF('评估申报表填表摘要'!$A$2="","",'评估申报表填表摘要'!$A$2)</f>
        <v>返回索引页</v>
      </c>
      <c r="C2" s="84"/>
      <c r="D2" s="266"/>
      <c r="E2" s="86"/>
      <c r="F2" s="85"/>
      <c r="G2" s="85"/>
      <c r="H2" s="85"/>
      <c r="I2" s="85"/>
      <c r="J2" s="85"/>
      <c r="K2" s="85"/>
      <c r="L2" s="85"/>
      <c r="M2" s="85"/>
      <c r="N2" s="85"/>
      <c r="O2" s="85"/>
      <c r="P2" s="85"/>
      <c r="Q2" s="85"/>
      <c r="R2" s="85"/>
      <c r="T2" s="283"/>
      <c r="U2" s="85"/>
      <c r="V2" s="86"/>
      <c r="W2" s="111"/>
    </row>
    <row r="3" spans="1:23" s="70" customFormat="1" ht="13.5" customHeight="1">
      <c r="A3" s="266" t="str">
        <f>'结果汇总'!$A$3</f>
        <v>  评估基准日：2020年3月12日</v>
      </c>
      <c r="B3" s="266"/>
      <c r="C3" s="266"/>
      <c r="D3" s="266"/>
      <c r="E3" s="266"/>
      <c r="F3" s="266"/>
      <c r="G3" s="266"/>
      <c r="H3" s="266"/>
      <c r="I3" s="266"/>
      <c r="J3" s="266"/>
      <c r="K3" s="266"/>
      <c r="L3" s="266"/>
      <c r="M3" s="266"/>
      <c r="N3" s="266"/>
      <c r="O3" s="266"/>
      <c r="P3" s="266"/>
      <c r="Q3" s="266"/>
      <c r="R3" s="266"/>
      <c r="S3" s="266"/>
      <c r="T3" s="266"/>
      <c r="U3" s="266"/>
      <c r="V3" s="266"/>
      <c r="W3" s="266"/>
    </row>
    <row r="4" spans="1:23" s="70" customFormat="1" ht="13.5" customHeight="1">
      <c r="A4" s="489" t="str">
        <f>'结果汇总'!$A$4</f>
        <v>被评估单位（或者产权持有单位）：左世合、周海翔、云南渝庆建筑劳务有限公司</v>
      </c>
      <c r="B4" s="489"/>
      <c r="C4" s="489"/>
      <c r="D4" s="266"/>
      <c r="E4" s="489"/>
      <c r="F4" s="489"/>
      <c r="G4" s="489"/>
      <c r="H4" s="489"/>
      <c r="I4" s="489"/>
      <c r="J4" s="489"/>
      <c r="K4" s="489"/>
      <c r="L4" s="489"/>
      <c r="M4" s="489"/>
      <c r="N4" s="489"/>
      <c r="O4" s="489"/>
      <c r="P4" s="489"/>
      <c r="Q4" s="489"/>
      <c r="R4" s="489"/>
      <c r="S4" s="489"/>
      <c r="T4" s="489"/>
      <c r="U4" s="489"/>
      <c r="V4" s="489"/>
      <c r="W4" s="489"/>
    </row>
    <row r="5" spans="1:23" s="134" customFormat="1" ht="15.75" customHeight="1">
      <c r="A5" s="490" t="s">
        <v>139</v>
      </c>
      <c r="B5" s="490" t="s">
        <v>442</v>
      </c>
      <c r="C5" s="490" t="s">
        <v>443</v>
      </c>
      <c r="D5" s="323" t="s">
        <v>113</v>
      </c>
      <c r="E5" s="323"/>
      <c r="F5" s="323"/>
      <c r="G5" s="467" t="s">
        <v>444</v>
      </c>
      <c r="H5" s="467"/>
      <c r="I5" s="467"/>
      <c r="J5" s="467"/>
      <c r="K5" s="467" t="s">
        <v>445</v>
      </c>
      <c r="L5" s="467"/>
      <c r="M5" s="467"/>
      <c r="N5" s="467"/>
      <c r="O5" s="476" t="s">
        <v>446</v>
      </c>
      <c r="P5" s="476" t="s">
        <v>447</v>
      </c>
      <c r="Q5" s="476"/>
      <c r="R5" s="462" t="s">
        <v>114</v>
      </c>
      <c r="S5" s="455" t="s">
        <v>448</v>
      </c>
      <c r="T5" s="491" t="s">
        <v>115</v>
      </c>
      <c r="U5" s="492"/>
      <c r="V5" s="456" t="s">
        <v>117</v>
      </c>
      <c r="W5" s="490" t="s">
        <v>380</v>
      </c>
    </row>
    <row r="6" spans="1:23" s="70" customFormat="1" ht="15.75" customHeight="1">
      <c r="A6" s="275"/>
      <c r="B6" s="275"/>
      <c r="C6" s="275"/>
      <c r="D6" s="333" t="s">
        <v>449</v>
      </c>
      <c r="E6" s="291" t="s">
        <v>450</v>
      </c>
      <c r="F6" s="276" t="s">
        <v>451</v>
      </c>
      <c r="G6" s="469" t="s">
        <v>452</v>
      </c>
      <c r="H6" s="469" t="s">
        <v>453</v>
      </c>
      <c r="I6" s="469" t="s">
        <v>454</v>
      </c>
      <c r="J6" s="469" t="s">
        <v>455</v>
      </c>
      <c r="K6" s="173" t="s">
        <v>456</v>
      </c>
      <c r="L6" s="173" t="s">
        <v>457</v>
      </c>
      <c r="M6" s="432" t="s">
        <v>458</v>
      </c>
      <c r="N6" s="139" t="s">
        <v>459</v>
      </c>
      <c r="O6" s="342"/>
      <c r="P6" s="342" t="s">
        <v>449</v>
      </c>
      <c r="Q6" s="342" t="s">
        <v>451</v>
      </c>
      <c r="R6" s="141"/>
      <c r="S6" s="377"/>
      <c r="T6" s="493"/>
      <c r="U6" s="494"/>
      <c r="V6" s="279"/>
      <c r="W6" s="275"/>
    </row>
    <row r="7" spans="1:23" s="70" customFormat="1" ht="15.75" customHeight="1">
      <c r="A7" s="97">
        <v>1</v>
      </c>
      <c r="B7" s="350" t="s">
        <v>468</v>
      </c>
      <c r="C7" s="105"/>
      <c r="D7" s="97" t="s">
        <v>469</v>
      </c>
      <c r="E7" s="293"/>
      <c r="F7" s="144"/>
      <c r="G7" s="106"/>
      <c r="H7" s="106"/>
      <c r="I7" s="106"/>
      <c r="J7" s="106"/>
      <c r="K7" s="106"/>
      <c r="L7" s="106"/>
      <c r="M7" s="106"/>
      <c r="N7" s="106"/>
      <c r="O7" s="106"/>
      <c r="P7" s="106"/>
      <c r="Q7" s="106"/>
      <c r="R7" s="106"/>
      <c r="S7" s="134"/>
      <c r="T7" s="321">
        <v>800</v>
      </c>
      <c r="U7" s="321">
        <v>1000</v>
      </c>
      <c r="V7" s="254"/>
      <c r="W7" s="103"/>
    </row>
    <row r="8" spans="1:23" s="70" customFormat="1" ht="15.75" customHeight="1">
      <c r="A8" s="97">
        <v>2</v>
      </c>
      <c r="B8" s="350" t="s">
        <v>470</v>
      </c>
      <c r="C8" s="105"/>
      <c r="D8" s="97" t="s">
        <v>471</v>
      </c>
      <c r="E8" s="293"/>
      <c r="F8" s="144"/>
      <c r="G8" s="106"/>
      <c r="H8" s="106"/>
      <c r="I8" s="106"/>
      <c r="J8" s="106"/>
      <c r="K8" s="106"/>
      <c r="L8" s="106"/>
      <c r="M8" s="106"/>
      <c r="N8" s="106"/>
      <c r="O8" s="106"/>
      <c r="P8" s="106"/>
      <c r="Q8" s="106"/>
      <c r="R8" s="106"/>
      <c r="S8" s="134"/>
      <c r="T8" s="321">
        <v>300</v>
      </c>
      <c r="U8" s="321">
        <v>1000</v>
      </c>
      <c r="V8" s="254"/>
      <c r="W8" s="103"/>
    </row>
    <row r="9" spans="1:23" s="70" customFormat="1" ht="15.75" customHeight="1">
      <c r="A9" s="97">
        <v>3</v>
      </c>
      <c r="B9" s="350" t="s">
        <v>472</v>
      </c>
      <c r="C9" s="105"/>
      <c r="D9" s="97" t="s">
        <v>473</v>
      </c>
      <c r="E9" s="293"/>
      <c r="F9" s="144"/>
      <c r="G9" s="106"/>
      <c r="H9" s="106"/>
      <c r="I9" s="106"/>
      <c r="J9" s="106"/>
      <c r="K9" s="106"/>
      <c r="L9" s="106"/>
      <c r="M9" s="106"/>
      <c r="N9" s="106"/>
      <c r="O9" s="106"/>
      <c r="P9" s="106"/>
      <c r="Q9" s="106"/>
      <c r="R9" s="106"/>
      <c r="S9" s="134"/>
      <c r="T9" s="321">
        <f>40*6</f>
        <v>240</v>
      </c>
      <c r="U9" s="321">
        <f>20*6</f>
        <v>120</v>
      </c>
      <c r="V9" s="254"/>
      <c r="W9" s="103"/>
    </row>
    <row r="10" spans="1:23" s="70" customFormat="1" ht="15.75" customHeight="1">
      <c r="A10" s="97">
        <v>4</v>
      </c>
      <c r="B10" s="350" t="s">
        <v>474</v>
      </c>
      <c r="C10" s="105"/>
      <c r="D10" s="97" t="s">
        <v>471</v>
      </c>
      <c r="E10" s="293"/>
      <c r="F10" s="144"/>
      <c r="G10" s="106"/>
      <c r="H10" s="106"/>
      <c r="I10" s="106"/>
      <c r="J10" s="106"/>
      <c r="K10" s="106"/>
      <c r="L10" s="106"/>
      <c r="M10" s="106"/>
      <c r="N10" s="106"/>
      <c r="O10" s="106"/>
      <c r="P10" s="106"/>
      <c r="Q10" s="106"/>
      <c r="R10" s="106"/>
      <c r="S10" s="134"/>
      <c r="T10" s="321">
        <f>2700</f>
        <v>2700</v>
      </c>
      <c r="U10" s="321">
        <v>2700</v>
      </c>
      <c r="V10" s="254"/>
      <c r="W10" s="103"/>
    </row>
    <row r="11" spans="1:23" s="70" customFormat="1" ht="15.75" customHeight="1">
      <c r="A11" s="97">
        <v>5</v>
      </c>
      <c r="B11" s="350" t="s">
        <v>475</v>
      </c>
      <c r="C11" s="105"/>
      <c r="D11" s="97" t="s">
        <v>471</v>
      </c>
      <c r="E11" s="293"/>
      <c r="F11" s="144"/>
      <c r="G11" s="106"/>
      <c r="H11" s="106"/>
      <c r="I11" s="106"/>
      <c r="J11" s="106"/>
      <c r="K11" s="106"/>
      <c r="L11" s="106"/>
      <c r="M11" s="106"/>
      <c r="N11" s="106"/>
      <c r="O11" s="106"/>
      <c r="P11" s="106"/>
      <c r="Q11" s="106"/>
      <c r="R11" s="106"/>
      <c r="S11" s="134"/>
      <c r="T11" s="321">
        <v>1800</v>
      </c>
      <c r="U11" s="321">
        <v>800</v>
      </c>
      <c r="V11" s="254"/>
      <c r="W11" s="103"/>
    </row>
    <row r="12" spans="1:23" s="70" customFormat="1" ht="15.75" customHeight="1">
      <c r="A12" s="97">
        <v>6</v>
      </c>
      <c r="B12" s="350" t="s">
        <v>476</v>
      </c>
      <c r="C12" s="105"/>
      <c r="D12" s="97" t="s">
        <v>471</v>
      </c>
      <c r="E12" s="293"/>
      <c r="F12" s="144"/>
      <c r="G12" s="106"/>
      <c r="H12" s="106"/>
      <c r="I12" s="106"/>
      <c r="J12" s="106"/>
      <c r="K12" s="106"/>
      <c r="L12" s="106"/>
      <c r="M12" s="106"/>
      <c r="N12" s="106"/>
      <c r="O12" s="106"/>
      <c r="P12" s="106"/>
      <c r="Q12" s="106"/>
      <c r="R12" s="106"/>
      <c r="S12" s="134"/>
      <c r="T12" s="321">
        <v>800</v>
      </c>
      <c r="U12" s="321">
        <v>300</v>
      </c>
      <c r="V12" s="254"/>
      <c r="W12" s="103"/>
    </row>
    <row r="13" spans="1:23" s="70" customFormat="1" ht="15.75" customHeight="1">
      <c r="A13" s="97">
        <v>7</v>
      </c>
      <c r="B13" s="350" t="s">
        <v>477</v>
      </c>
      <c r="C13" s="105"/>
      <c r="D13" s="97" t="s">
        <v>471</v>
      </c>
      <c r="E13" s="293"/>
      <c r="F13" s="144"/>
      <c r="G13" s="106"/>
      <c r="H13" s="106"/>
      <c r="I13" s="106"/>
      <c r="J13" s="106"/>
      <c r="K13" s="106"/>
      <c r="L13" s="106"/>
      <c r="M13" s="106"/>
      <c r="N13" s="106"/>
      <c r="O13" s="106"/>
      <c r="P13" s="106"/>
      <c r="Q13" s="106"/>
      <c r="R13" s="106"/>
      <c r="S13" s="134"/>
      <c r="T13" s="321">
        <v>2400</v>
      </c>
      <c r="U13" s="321">
        <v>2400</v>
      </c>
      <c r="V13" s="254"/>
      <c r="W13" s="103"/>
    </row>
    <row r="14" spans="1:23" s="70" customFormat="1" ht="15.75" customHeight="1">
      <c r="A14" s="97">
        <v>8</v>
      </c>
      <c r="B14" s="350" t="s">
        <v>478</v>
      </c>
      <c r="C14" s="105"/>
      <c r="D14" s="97" t="s">
        <v>471</v>
      </c>
      <c r="E14" s="293"/>
      <c r="F14" s="144"/>
      <c r="G14" s="106"/>
      <c r="H14" s="106"/>
      <c r="I14" s="106"/>
      <c r="J14" s="106"/>
      <c r="K14" s="106"/>
      <c r="L14" s="106"/>
      <c r="M14" s="106"/>
      <c r="N14" s="106"/>
      <c r="O14" s="106"/>
      <c r="P14" s="106"/>
      <c r="Q14" s="106"/>
      <c r="R14" s="106"/>
      <c r="S14" s="134"/>
      <c r="T14" s="321">
        <v>1600</v>
      </c>
      <c r="U14" s="321">
        <v>1300</v>
      </c>
      <c r="V14" s="254"/>
      <c r="W14" s="103"/>
    </row>
    <row r="15" spans="1:23" s="70" customFormat="1" ht="15.75" customHeight="1">
      <c r="A15" s="97">
        <v>9</v>
      </c>
      <c r="B15" s="350" t="s">
        <v>479</v>
      </c>
      <c r="C15" s="105"/>
      <c r="D15" s="97" t="s">
        <v>480</v>
      </c>
      <c r="E15" s="293"/>
      <c r="F15" s="144"/>
      <c r="G15" s="106"/>
      <c r="H15" s="106"/>
      <c r="I15" s="106"/>
      <c r="J15" s="106"/>
      <c r="K15" s="106"/>
      <c r="L15" s="106"/>
      <c r="M15" s="106"/>
      <c r="N15" s="106"/>
      <c r="O15" s="106"/>
      <c r="P15" s="106"/>
      <c r="Q15" s="106"/>
      <c r="R15" s="106"/>
      <c r="S15" s="134"/>
      <c r="T15" s="321">
        <v>200</v>
      </c>
      <c r="U15" s="321">
        <v>200</v>
      </c>
      <c r="V15" s="254"/>
      <c r="W15" s="103"/>
    </row>
    <row r="16" spans="1:23" s="70" customFormat="1" ht="15.75" customHeight="1">
      <c r="A16" s="97">
        <v>10</v>
      </c>
      <c r="B16" s="350" t="s">
        <v>481</v>
      </c>
      <c r="C16" s="105"/>
      <c r="D16" s="97" t="s">
        <v>480</v>
      </c>
      <c r="E16" s="293"/>
      <c r="F16" s="144"/>
      <c r="G16" s="106"/>
      <c r="H16" s="106"/>
      <c r="I16" s="106"/>
      <c r="J16" s="106"/>
      <c r="K16" s="106"/>
      <c r="L16" s="106"/>
      <c r="M16" s="106"/>
      <c r="N16" s="106"/>
      <c r="O16" s="106"/>
      <c r="P16" s="106"/>
      <c r="Q16" s="106"/>
      <c r="R16" s="106"/>
      <c r="S16" s="134"/>
      <c r="T16" s="321">
        <v>50</v>
      </c>
      <c r="U16" s="321">
        <v>50</v>
      </c>
      <c r="V16" s="254"/>
      <c r="W16" s="103"/>
    </row>
    <row r="17" spans="1:23" s="70" customFormat="1" ht="15.75" customHeight="1">
      <c r="A17" s="97">
        <v>11</v>
      </c>
      <c r="B17" s="350" t="s">
        <v>482</v>
      </c>
      <c r="C17" s="105"/>
      <c r="D17" s="97" t="s">
        <v>471</v>
      </c>
      <c r="E17" s="293"/>
      <c r="F17" s="144"/>
      <c r="G17" s="106"/>
      <c r="H17" s="106"/>
      <c r="I17" s="106"/>
      <c r="J17" s="106"/>
      <c r="K17" s="106"/>
      <c r="L17" s="106"/>
      <c r="M17" s="106"/>
      <c r="N17" s="106"/>
      <c r="O17" s="106"/>
      <c r="P17" s="106"/>
      <c r="Q17" s="106"/>
      <c r="R17" s="106"/>
      <c r="S17" s="134"/>
      <c r="T17" s="321">
        <v>50</v>
      </c>
      <c r="U17" s="321">
        <v>50</v>
      </c>
      <c r="V17" s="254"/>
      <c r="W17" s="103"/>
    </row>
    <row r="18" spans="1:23" s="70" customFormat="1" ht="15.75" customHeight="1">
      <c r="A18" s="97">
        <v>12</v>
      </c>
      <c r="B18" s="350" t="s">
        <v>483</v>
      </c>
      <c r="C18" s="105"/>
      <c r="D18" s="97" t="s">
        <v>471</v>
      </c>
      <c r="E18" s="293"/>
      <c r="F18" s="144"/>
      <c r="G18" s="106"/>
      <c r="H18" s="106"/>
      <c r="I18" s="106"/>
      <c r="J18" s="106"/>
      <c r="K18" s="106"/>
      <c r="L18" s="106"/>
      <c r="M18" s="106"/>
      <c r="N18" s="106"/>
      <c r="O18" s="106"/>
      <c r="P18" s="106"/>
      <c r="Q18" s="106"/>
      <c r="R18" s="106"/>
      <c r="S18" s="134"/>
      <c r="T18" s="321">
        <v>50</v>
      </c>
      <c r="U18" s="321">
        <v>50</v>
      </c>
      <c r="V18" s="254"/>
      <c r="W18" s="103"/>
    </row>
    <row r="19" spans="1:23" s="70" customFormat="1" ht="15.75" customHeight="1">
      <c r="A19" s="97">
        <v>13</v>
      </c>
      <c r="B19" s="350" t="s">
        <v>484</v>
      </c>
      <c r="C19" s="105"/>
      <c r="D19" s="97" t="s">
        <v>471</v>
      </c>
      <c r="E19" s="293"/>
      <c r="F19" s="144"/>
      <c r="G19" s="106"/>
      <c r="H19" s="106"/>
      <c r="I19" s="106"/>
      <c r="J19" s="106"/>
      <c r="K19" s="106"/>
      <c r="L19" s="106"/>
      <c r="M19" s="106"/>
      <c r="N19" s="106"/>
      <c r="O19" s="106"/>
      <c r="P19" s="106"/>
      <c r="Q19" s="106"/>
      <c r="R19" s="106"/>
      <c r="S19" s="134"/>
      <c r="T19" s="321">
        <v>50</v>
      </c>
      <c r="U19" s="321">
        <v>200</v>
      </c>
      <c r="V19" s="254"/>
      <c r="W19" s="103"/>
    </row>
    <row r="20" spans="1:23" s="70" customFormat="1" ht="15.75" customHeight="1">
      <c r="A20" s="97">
        <v>14</v>
      </c>
      <c r="B20" s="350" t="s">
        <v>485</v>
      </c>
      <c r="C20" s="105"/>
      <c r="D20" s="97" t="s">
        <v>471</v>
      </c>
      <c r="E20" s="293"/>
      <c r="F20" s="144"/>
      <c r="G20" s="106"/>
      <c r="H20" s="106"/>
      <c r="I20" s="106"/>
      <c r="J20" s="106"/>
      <c r="K20" s="106"/>
      <c r="L20" s="106"/>
      <c r="M20" s="106"/>
      <c r="N20" s="106"/>
      <c r="O20" s="106"/>
      <c r="P20" s="106"/>
      <c r="Q20" s="106"/>
      <c r="R20" s="106"/>
      <c r="S20" s="134"/>
      <c r="T20" s="321">
        <v>200</v>
      </c>
      <c r="U20" s="321">
        <v>200</v>
      </c>
      <c r="V20" s="254"/>
      <c r="W20" s="103"/>
    </row>
    <row r="21" spans="1:23" s="70" customFormat="1" ht="15.75" customHeight="1">
      <c r="A21" s="97">
        <v>15</v>
      </c>
      <c r="B21" s="350" t="s">
        <v>486</v>
      </c>
      <c r="C21" s="105"/>
      <c r="D21" s="97" t="s">
        <v>487</v>
      </c>
      <c r="E21" s="293"/>
      <c r="F21" s="144"/>
      <c r="G21" s="106"/>
      <c r="H21" s="106"/>
      <c r="I21" s="106"/>
      <c r="J21" s="106"/>
      <c r="K21" s="106"/>
      <c r="L21" s="106"/>
      <c r="M21" s="106"/>
      <c r="N21" s="106"/>
      <c r="O21" s="106"/>
      <c r="P21" s="106"/>
      <c r="Q21" s="106"/>
      <c r="R21" s="106"/>
      <c r="S21" s="134"/>
      <c r="T21" s="321">
        <f>60*2</f>
        <v>120</v>
      </c>
      <c r="U21" s="321">
        <v>120</v>
      </c>
      <c r="V21" s="254"/>
      <c r="W21" s="103"/>
    </row>
    <row r="22" spans="1:23" s="70" customFormat="1" ht="15.75" customHeight="1">
      <c r="A22" s="97">
        <v>16</v>
      </c>
      <c r="B22" s="350" t="s">
        <v>488</v>
      </c>
      <c r="C22" s="105"/>
      <c r="D22" s="97" t="s">
        <v>489</v>
      </c>
      <c r="E22" s="293"/>
      <c r="F22" s="144"/>
      <c r="G22" s="106"/>
      <c r="H22" s="106"/>
      <c r="I22" s="106"/>
      <c r="J22" s="106"/>
      <c r="K22" s="106"/>
      <c r="L22" s="106"/>
      <c r="M22" s="106"/>
      <c r="N22" s="106"/>
      <c r="O22" s="106"/>
      <c r="P22" s="106"/>
      <c r="Q22" s="106"/>
      <c r="R22" s="106"/>
      <c r="S22" s="134"/>
      <c r="T22" s="321">
        <f>68*4</f>
        <v>272</v>
      </c>
      <c r="U22" s="321">
        <v>272</v>
      </c>
      <c r="V22" s="254"/>
      <c r="W22" s="103"/>
    </row>
    <row r="23" spans="1:23" s="70" customFormat="1" ht="15.75" customHeight="1">
      <c r="A23" s="97">
        <v>17</v>
      </c>
      <c r="B23" s="350" t="s">
        <v>490</v>
      </c>
      <c r="C23" s="105"/>
      <c r="D23" s="97" t="s">
        <v>491</v>
      </c>
      <c r="E23" s="293"/>
      <c r="F23" s="144"/>
      <c r="G23" s="106"/>
      <c r="H23" s="106"/>
      <c r="I23" s="106"/>
      <c r="J23" s="106"/>
      <c r="K23" s="106"/>
      <c r="L23" s="106"/>
      <c r="M23" s="106"/>
      <c r="N23" s="106"/>
      <c r="O23" s="106"/>
      <c r="P23" s="106"/>
      <c r="Q23" s="106"/>
      <c r="R23" s="106"/>
      <c r="S23" s="134"/>
      <c r="T23" s="321">
        <f>68*9</f>
        <v>612</v>
      </c>
      <c r="U23" s="321">
        <v>612</v>
      </c>
      <c r="V23" s="254"/>
      <c r="W23" s="103" t="s">
        <v>492</v>
      </c>
    </row>
    <row r="24" spans="1:23" s="70" customFormat="1" ht="15.75" customHeight="1">
      <c r="A24" s="97">
        <v>18</v>
      </c>
      <c r="B24" s="350" t="s">
        <v>493</v>
      </c>
      <c r="C24" s="105"/>
      <c r="D24" s="97" t="s">
        <v>494</v>
      </c>
      <c r="E24" s="293"/>
      <c r="F24" s="144"/>
      <c r="G24" s="106"/>
      <c r="H24" s="106"/>
      <c r="I24" s="106"/>
      <c r="J24" s="106"/>
      <c r="K24" s="106"/>
      <c r="L24" s="106"/>
      <c r="M24" s="106"/>
      <c r="N24" s="106"/>
      <c r="O24" s="106"/>
      <c r="P24" s="106"/>
      <c r="Q24" s="106"/>
      <c r="R24" s="106"/>
      <c r="S24" s="134"/>
      <c r="T24" s="321">
        <f>70*8</f>
        <v>560</v>
      </c>
      <c r="U24" s="321">
        <v>560</v>
      </c>
      <c r="V24" s="254"/>
      <c r="W24" s="103"/>
    </row>
    <row r="25" spans="1:23" s="70" customFormat="1" ht="15.75" customHeight="1">
      <c r="A25" s="97">
        <v>19</v>
      </c>
      <c r="B25" s="350" t="s">
        <v>495</v>
      </c>
      <c r="C25" s="105"/>
      <c r="D25" s="97" t="s">
        <v>496</v>
      </c>
      <c r="E25" s="293"/>
      <c r="F25" s="144"/>
      <c r="G25" s="106"/>
      <c r="H25" s="106"/>
      <c r="I25" s="106"/>
      <c r="J25" s="106"/>
      <c r="K25" s="106"/>
      <c r="L25" s="106"/>
      <c r="M25" s="106"/>
      <c r="N25" s="106"/>
      <c r="O25" s="106"/>
      <c r="P25" s="106"/>
      <c r="Q25" s="106"/>
      <c r="R25" s="106"/>
      <c r="S25" s="134"/>
      <c r="T25" s="321">
        <f>60*7*4</f>
        <v>1680</v>
      </c>
      <c r="U25" s="321">
        <v>1680</v>
      </c>
      <c r="V25" s="254"/>
      <c r="W25" s="103"/>
    </row>
    <row r="26" spans="1:23" s="70" customFormat="1" ht="15.75" customHeight="1">
      <c r="A26" s="97">
        <v>20</v>
      </c>
      <c r="B26" s="350" t="s">
        <v>497</v>
      </c>
      <c r="C26" s="105"/>
      <c r="D26" s="97" t="s">
        <v>498</v>
      </c>
      <c r="E26" s="293"/>
      <c r="F26" s="144"/>
      <c r="G26" s="106"/>
      <c r="H26" s="106"/>
      <c r="I26" s="106"/>
      <c r="J26" s="106"/>
      <c r="K26" s="106"/>
      <c r="L26" s="106"/>
      <c r="M26" s="106"/>
      <c r="N26" s="106"/>
      <c r="O26" s="106"/>
      <c r="P26" s="106"/>
      <c r="Q26" s="106"/>
      <c r="R26" s="106"/>
      <c r="S26" s="134"/>
      <c r="T26" s="321">
        <f>180*7*3</f>
        <v>3780</v>
      </c>
      <c r="U26" s="321">
        <v>3780</v>
      </c>
      <c r="V26" s="254"/>
      <c r="W26" s="103"/>
    </row>
    <row r="27" spans="1:23" s="70" customFormat="1" ht="15.75" customHeight="1">
      <c r="A27" s="97">
        <v>21</v>
      </c>
      <c r="B27" s="350" t="s">
        <v>499</v>
      </c>
      <c r="C27" s="105"/>
      <c r="D27" s="97" t="s">
        <v>500</v>
      </c>
      <c r="E27" s="293"/>
      <c r="F27" s="144"/>
      <c r="G27" s="106"/>
      <c r="H27" s="106"/>
      <c r="I27" s="106"/>
      <c r="J27" s="106"/>
      <c r="K27" s="106"/>
      <c r="L27" s="106"/>
      <c r="M27" s="106"/>
      <c r="N27" s="106"/>
      <c r="O27" s="106"/>
      <c r="P27" s="106"/>
      <c r="Q27" s="106"/>
      <c r="R27" s="106"/>
      <c r="S27" s="134"/>
      <c r="T27" s="321">
        <f>60*7*6</f>
        <v>2520</v>
      </c>
      <c r="U27" s="321">
        <v>2520</v>
      </c>
      <c r="V27" s="254"/>
      <c r="W27" s="103"/>
    </row>
    <row r="28" spans="1:23" s="70" customFormat="1" ht="15.75" customHeight="1">
      <c r="A28" s="97">
        <v>22</v>
      </c>
      <c r="B28" s="350" t="s">
        <v>501</v>
      </c>
      <c r="C28" s="105"/>
      <c r="D28" s="97" t="s">
        <v>502</v>
      </c>
      <c r="E28" s="293"/>
      <c r="F28" s="144"/>
      <c r="G28" s="106"/>
      <c r="H28" s="106"/>
      <c r="I28" s="106"/>
      <c r="J28" s="106"/>
      <c r="K28" s="106"/>
      <c r="L28" s="106"/>
      <c r="M28" s="106"/>
      <c r="N28" s="106"/>
      <c r="O28" s="106"/>
      <c r="P28" s="106"/>
      <c r="Q28" s="106"/>
      <c r="R28" s="106"/>
      <c r="S28" s="134"/>
      <c r="T28" s="321">
        <f>198*2</f>
        <v>396</v>
      </c>
      <c r="U28" s="321">
        <v>396</v>
      </c>
      <c r="V28" s="254"/>
      <c r="W28" s="103"/>
    </row>
    <row r="29" spans="1:23" s="70" customFormat="1" ht="15.75" customHeight="1">
      <c r="A29" s="97">
        <v>23</v>
      </c>
      <c r="B29" s="350" t="s">
        <v>503</v>
      </c>
      <c r="C29" s="105"/>
      <c r="D29" s="97" t="s">
        <v>504</v>
      </c>
      <c r="E29" s="293"/>
      <c r="F29" s="144"/>
      <c r="G29" s="106"/>
      <c r="H29" s="106"/>
      <c r="I29" s="106"/>
      <c r="J29" s="106"/>
      <c r="K29" s="106"/>
      <c r="L29" s="106"/>
      <c r="M29" s="106"/>
      <c r="N29" s="106"/>
      <c r="O29" s="106"/>
      <c r="P29" s="106"/>
      <c r="Q29" s="106"/>
      <c r="R29" s="106"/>
      <c r="S29" s="134"/>
      <c r="T29" s="321">
        <f>198*5</f>
        <v>990</v>
      </c>
      <c r="U29" s="321">
        <f>198*5</f>
        <v>990</v>
      </c>
      <c r="V29" s="254"/>
      <c r="W29" s="103"/>
    </row>
    <row r="30" spans="1:23" s="70" customFormat="1" ht="15.75" customHeight="1">
      <c r="A30" s="97">
        <v>24</v>
      </c>
      <c r="B30" s="350" t="s">
        <v>505</v>
      </c>
      <c r="C30" s="105"/>
      <c r="D30" s="97" t="s">
        <v>506</v>
      </c>
      <c r="E30" s="293"/>
      <c r="F30" s="144"/>
      <c r="G30" s="106"/>
      <c r="H30" s="106"/>
      <c r="I30" s="106"/>
      <c r="J30" s="106"/>
      <c r="K30" s="106"/>
      <c r="L30" s="106"/>
      <c r="M30" s="106"/>
      <c r="N30" s="106"/>
      <c r="O30" s="106"/>
      <c r="P30" s="106"/>
      <c r="Q30" s="106"/>
      <c r="R30" s="106"/>
      <c r="S30" s="134"/>
      <c r="T30" s="321">
        <f>108*2</f>
        <v>216</v>
      </c>
      <c r="U30" s="321">
        <f>108*2</f>
        <v>216</v>
      </c>
      <c r="V30" s="254"/>
      <c r="W30" s="103"/>
    </row>
    <row r="31" spans="1:23" s="70" customFormat="1" ht="15.75" customHeight="1">
      <c r="A31" s="97">
        <v>25</v>
      </c>
      <c r="B31" s="350" t="s">
        <v>507</v>
      </c>
      <c r="C31" s="105"/>
      <c r="D31" s="97" t="s">
        <v>508</v>
      </c>
      <c r="E31" s="293"/>
      <c r="F31" s="144"/>
      <c r="G31" s="106"/>
      <c r="H31" s="106"/>
      <c r="I31" s="106"/>
      <c r="J31" s="106"/>
      <c r="K31" s="106"/>
      <c r="L31" s="106"/>
      <c r="M31" s="106"/>
      <c r="N31" s="106"/>
      <c r="O31" s="106"/>
      <c r="P31" s="106"/>
      <c r="Q31" s="106"/>
      <c r="R31" s="106"/>
      <c r="S31" s="134"/>
      <c r="T31" s="321">
        <v>259</v>
      </c>
      <c r="U31" s="321">
        <v>259</v>
      </c>
      <c r="V31" s="254"/>
      <c r="W31" s="103"/>
    </row>
    <row r="32" spans="1:23" s="70" customFormat="1" ht="15.75" customHeight="1">
      <c r="A32" s="97">
        <v>26</v>
      </c>
      <c r="B32" s="350" t="s">
        <v>509</v>
      </c>
      <c r="C32" s="105"/>
      <c r="D32" s="97" t="s">
        <v>510</v>
      </c>
      <c r="E32" s="293"/>
      <c r="F32" s="144"/>
      <c r="G32" s="106"/>
      <c r="H32" s="106"/>
      <c r="I32" s="106"/>
      <c r="J32" s="106"/>
      <c r="K32" s="106"/>
      <c r="L32" s="106"/>
      <c r="M32" s="106"/>
      <c r="N32" s="106"/>
      <c r="O32" s="106"/>
      <c r="P32" s="106"/>
      <c r="Q32" s="106"/>
      <c r="R32" s="106"/>
      <c r="S32" s="134"/>
      <c r="T32" s="321">
        <f>160*6*5</f>
        <v>4800</v>
      </c>
      <c r="U32" s="321">
        <f>150*6*5</f>
        <v>4500</v>
      </c>
      <c r="V32" s="254"/>
      <c r="W32" s="103"/>
    </row>
    <row r="33" spans="1:23" s="70" customFormat="1" ht="15.75" customHeight="1">
      <c r="A33" s="97">
        <v>27</v>
      </c>
      <c r="B33" s="350" t="s">
        <v>511</v>
      </c>
      <c r="C33" s="105"/>
      <c r="D33" s="97" t="s">
        <v>512</v>
      </c>
      <c r="E33" s="293"/>
      <c r="F33" s="144"/>
      <c r="G33" s="106"/>
      <c r="H33" s="106"/>
      <c r="I33" s="106"/>
      <c r="J33" s="106"/>
      <c r="K33" s="106"/>
      <c r="L33" s="106"/>
      <c r="M33" s="106"/>
      <c r="N33" s="106"/>
      <c r="O33" s="106"/>
      <c r="P33" s="106"/>
      <c r="Q33" s="106"/>
      <c r="R33" s="106"/>
      <c r="S33" s="134"/>
      <c r="T33" s="321">
        <f>198*3</f>
        <v>594</v>
      </c>
      <c r="U33" s="321">
        <f>198*3</f>
        <v>594</v>
      </c>
      <c r="V33" s="254"/>
      <c r="W33" s="103"/>
    </row>
    <row r="34" spans="1:23" s="70" customFormat="1" ht="15.75" customHeight="1">
      <c r="A34" s="97"/>
      <c r="B34" s="350"/>
      <c r="C34" s="105"/>
      <c r="D34" s="97"/>
      <c r="E34" s="293"/>
      <c r="F34" s="144"/>
      <c r="G34" s="106"/>
      <c r="H34" s="106"/>
      <c r="I34" s="106"/>
      <c r="J34" s="106"/>
      <c r="K34" s="106"/>
      <c r="L34" s="106"/>
      <c r="M34" s="106"/>
      <c r="N34" s="106"/>
      <c r="O34" s="106"/>
      <c r="P34" s="106"/>
      <c r="Q34" s="106"/>
      <c r="R34" s="106"/>
      <c r="S34" s="134"/>
      <c r="T34" s="321"/>
      <c r="U34" s="321"/>
      <c r="V34" s="254"/>
      <c r="W34" s="103"/>
    </row>
    <row r="35" spans="1:23" s="70" customFormat="1" ht="15.75" customHeight="1">
      <c r="A35" s="97"/>
      <c r="B35" s="103"/>
      <c r="C35" s="105"/>
      <c r="D35" s="97"/>
      <c r="E35" s="293"/>
      <c r="F35" s="106"/>
      <c r="G35" s="106"/>
      <c r="H35" s="106"/>
      <c r="I35" s="106"/>
      <c r="J35" s="106"/>
      <c r="K35" s="106"/>
      <c r="L35" s="106"/>
      <c r="M35" s="106"/>
      <c r="N35" s="106"/>
      <c r="O35" s="106"/>
      <c r="P35" s="106"/>
      <c r="Q35" s="106"/>
      <c r="R35" s="106"/>
      <c r="S35" s="134"/>
      <c r="T35" s="321"/>
      <c r="U35" s="101"/>
      <c r="V35" s="254"/>
      <c r="W35" s="103"/>
    </row>
    <row r="36" spans="1:23" s="70" customFormat="1" ht="15.75" customHeight="1">
      <c r="A36" s="108" t="s">
        <v>381</v>
      </c>
      <c r="B36" s="110"/>
      <c r="C36" s="105"/>
      <c r="D36" s="97">
        <f>SUM(D7:D35)</f>
        <v>0</v>
      </c>
      <c r="E36" s="293"/>
      <c r="F36" s="107">
        <f aca="true" t="shared" si="0" ref="F36:U36">SUM(F7:F35)</f>
        <v>0</v>
      </c>
      <c r="G36" s="107">
        <f t="shared" si="0"/>
        <v>0</v>
      </c>
      <c r="H36" s="107">
        <f t="shared" si="0"/>
        <v>0</v>
      </c>
      <c r="I36" s="107">
        <f t="shared" si="0"/>
        <v>0</v>
      </c>
      <c r="J36" s="107">
        <f t="shared" si="0"/>
        <v>0</v>
      </c>
      <c r="K36" s="107">
        <f t="shared" si="0"/>
        <v>0</v>
      </c>
      <c r="L36" s="107">
        <f t="shared" si="0"/>
        <v>0</v>
      </c>
      <c r="M36" s="107">
        <f t="shared" si="0"/>
        <v>0</v>
      </c>
      <c r="N36" s="107">
        <f t="shared" si="0"/>
        <v>0</v>
      </c>
      <c r="O36" s="107">
        <f t="shared" si="0"/>
        <v>0</v>
      </c>
      <c r="P36" s="107">
        <f t="shared" si="0"/>
        <v>0</v>
      </c>
      <c r="Q36" s="107">
        <f t="shared" si="0"/>
        <v>0</v>
      </c>
      <c r="R36" s="107">
        <f t="shared" si="0"/>
        <v>0</v>
      </c>
      <c r="S36" s="107">
        <f t="shared" si="0"/>
        <v>0</v>
      </c>
      <c r="T36" s="321">
        <f t="shared" si="0"/>
        <v>28039</v>
      </c>
      <c r="U36" s="321">
        <f t="shared" si="0"/>
        <v>26869</v>
      </c>
      <c r="V36" s="254">
        <f>IF(OR(R36=0,R36=""),"",ROUND((U36-R36)/R36*100,2))</f>
      </c>
      <c r="W36" s="103"/>
    </row>
  </sheetData>
  <sheetProtection/>
  <mergeCells count="17">
    <mergeCell ref="A1:W1"/>
    <mergeCell ref="A3:W3"/>
    <mergeCell ref="A4:W4"/>
    <mergeCell ref="D5:F5"/>
    <mergeCell ref="G5:J5"/>
    <mergeCell ref="K5:N5"/>
    <mergeCell ref="P5:Q5"/>
    <mergeCell ref="A36:B36"/>
    <mergeCell ref="A5:A6"/>
    <mergeCell ref="B5:B6"/>
    <mergeCell ref="C5:C6"/>
    <mergeCell ref="O5:O6"/>
    <mergeCell ref="R5:R6"/>
    <mergeCell ref="S5:S6"/>
    <mergeCell ref="V5:V6"/>
    <mergeCell ref="W5:W6"/>
    <mergeCell ref="T5:U6"/>
  </mergeCells>
  <dataValidations count="1">
    <dataValidation allowBlank="1" showInputMessage="1" showErrorMessage="1" imeMode="off" sqref="A4"/>
  </dataValidations>
  <hyperlinks>
    <hyperlink ref="B2" location="科目索引!E18" display="=IF(评估申报表填表摘要!$A$2=&quot;&quot;,&quot;&quot;,评估申报表填表摘要!$A$2)"/>
    <hyperlink ref="A2" location="'表3-9存货汇总'!A1" display="=IF(表3流资汇总!$A$2=&quot;&quot;,&quot;&quot;,表3流资汇总!$A$2)"/>
  </hyperlinks>
  <printOptions horizontalCentered="1"/>
  <pageMargins left="0.3541666666666667" right="0.3541666666666667" top="0.5902777777777778" bottom="0.7868055555555555" header="1.0625" footer="0.2361111111111111"/>
  <pageSetup fitToHeight="1" fitToWidth="1" horizontalDpi="600" verticalDpi="600" orientation="landscape" paperSize="9" scale="71"/>
  <headerFooter alignWithMargins="0">
    <oddHeader>&amp;R&amp;9表3-9-3
共&amp;N页第&amp;P页
金额单位：人民币元</oddHeader>
    <oddFooter>&amp;L被评估单位（或产权持有单位）填表人：
填表日期：&amp;C评估人员：冯敏云、毕兆强</oddFooter>
  </headerFooter>
</worksheet>
</file>

<file path=xl/worksheets/sheet27.xml><?xml version="1.0" encoding="utf-8"?>
<worksheet xmlns="http://schemas.openxmlformats.org/spreadsheetml/2006/main" xmlns:r="http://schemas.openxmlformats.org/officeDocument/2006/relationships">
  <dimension ref="A1:W30"/>
  <sheetViews>
    <sheetView workbookViewId="0" topLeftCell="A1">
      <pane xSplit="2" ySplit="6" topLeftCell="C7" activePane="bottomRight" state="frozen"/>
      <selection pane="bottomRight" activeCell="W12" sqref="W12"/>
    </sheetView>
  </sheetViews>
  <sheetFormatPr defaultColWidth="9.00390625" defaultRowHeight="15.75" customHeight="1"/>
  <cols>
    <col min="1" max="1" width="4.50390625" style="71" customWidth="1"/>
    <col min="2" max="2" width="13.625" style="72" customWidth="1"/>
    <col min="3" max="3" width="4.625" style="72" customWidth="1"/>
    <col min="4" max="4" width="9.00390625" style="71" customWidth="1"/>
    <col min="5" max="5" width="8.625" style="75" customWidth="1"/>
    <col min="6" max="6" width="13.625" style="74" customWidth="1"/>
    <col min="7" max="10" width="6.625" style="74" hidden="1" customWidth="1"/>
    <col min="11" max="14" width="5.375" style="74" hidden="1" customWidth="1"/>
    <col min="15" max="15" width="12.125" style="74" hidden="1" customWidth="1"/>
    <col min="16" max="16" width="7.25390625" style="74" hidden="1" customWidth="1"/>
    <col min="17" max="17" width="10.75390625" style="74" hidden="1" customWidth="1"/>
    <col min="18" max="18" width="13.625" style="473" hidden="1" customWidth="1"/>
    <col min="19" max="19" width="9.00390625" style="474" customWidth="1"/>
    <col min="20" max="20" width="8.625" style="475" customWidth="1"/>
    <col min="21" max="21" width="13.625" style="473" customWidth="1"/>
    <col min="22" max="22" width="6.75390625" style="475" customWidth="1"/>
    <col min="23" max="23" width="6.625" style="72" customWidth="1"/>
    <col min="24" max="16384" width="9.00390625" style="73" customWidth="1"/>
  </cols>
  <sheetData>
    <row r="1" spans="1:23" s="69" customFormat="1" ht="24.75" customHeight="1">
      <c r="A1" s="76" t="s">
        <v>513</v>
      </c>
      <c r="B1" s="77"/>
      <c r="C1" s="77"/>
      <c r="D1" s="76"/>
      <c r="E1" s="80"/>
      <c r="F1" s="79"/>
      <c r="G1" s="79"/>
      <c r="H1" s="79"/>
      <c r="I1" s="79"/>
      <c r="J1" s="79"/>
      <c r="K1" s="79"/>
      <c r="L1" s="79"/>
      <c r="M1" s="79"/>
      <c r="N1" s="79"/>
      <c r="O1" s="79"/>
      <c r="P1" s="79"/>
      <c r="Q1" s="79"/>
      <c r="R1" s="478"/>
      <c r="S1" s="479"/>
      <c r="T1" s="480"/>
      <c r="U1" s="478"/>
      <c r="V1" s="480"/>
      <c r="W1" s="77"/>
    </row>
    <row r="2" spans="1:23" s="70" customFormat="1" ht="13.5" customHeight="1">
      <c r="A2" s="82" t="str">
        <f>IF('表3流资汇总'!$A$2="","",'表3流资汇总'!$A$2)</f>
        <v>返回</v>
      </c>
      <c r="B2" s="82" t="str">
        <f>IF('评估申报表填表摘要'!$A$2="","",'评估申报表填表摘要'!$A$2)</f>
        <v>返回索引页</v>
      </c>
      <c r="C2" s="84"/>
      <c r="D2" s="113"/>
      <c r="E2" s="86"/>
      <c r="F2" s="85"/>
      <c r="G2" s="85"/>
      <c r="H2" s="85"/>
      <c r="I2" s="85"/>
      <c r="J2" s="85"/>
      <c r="K2" s="85"/>
      <c r="L2" s="85"/>
      <c r="M2" s="85"/>
      <c r="N2" s="85"/>
      <c r="O2" s="85"/>
      <c r="P2" s="85"/>
      <c r="Q2" s="85"/>
      <c r="R2" s="481"/>
      <c r="S2" s="482"/>
      <c r="T2" s="483"/>
      <c r="U2" s="481"/>
      <c r="V2" s="483"/>
      <c r="W2" s="111"/>
    </row>
    <row r="3" spans="1:23" s="70" customFormat="1" ht="13.5" customHeight="1">
      <c r="A3" s="87" t="str">
        <f>'结果汇总'!$A$3</f>
        <v>  评估基准日：2020年3月12日</v>
      </c>
      <c r="B3" s="88"/>
      <c r="C3" s="88"/>
      <c r="D3" s="87"/>
      <c r="E3" s="91"/>
      <c r="F3" s="90"/>
      <c r="G3" s="90"/>
      <c r="H3" s="90"/>
      <c r="I3" s="90"/>
      <c r="J3" s="90"/>
      <c r="K3" s="90"/>
      <c r="L3" s="90"/>
      <c r="M3" s="90"/>
      <c r="N3" s="90"/>
      <c r="O3" s="90"/>
      <c r="P3" s="90"/>
      <c r="Q3" s="90"/>
      <c r="R3" s="484"/>
      <c r="S3" s="485"/>
      <c r="T3" s="486"/>
      <c r="U3" s="484"/>
      <c r="V3" s="486"/>
      <c r="W3" s="88"/>
    </row>
    <row r="4" spans="1:23" s="70" customFormat="1" ht="13.5" customHeight="1">
      <c r="A4" s="92" t="str">
        <f>'结果汇总'!$A$4</f>
        <v>被评估单位（或者产权持有单位）：左世合、周海翔、云南渝庆建筑劳务有限公司</v>
      </c>
      <c r="B4" s="84"/>
      <c r="C4" s="84"/>
      <c r="D4" s="113"/>
      <c r="E4" s="86"/>
      <c r="F4" s="85"/>
      <c r="G4" s="85"/>
      <c r="H4" s="85"/>
      <c r="I4" s="85"/>
      <c r="J4" s="85"/>
      <c r="K4" s="85"/>
      <c r="L4" s="85"/>
      <c r="M4" s="85"/>
      <c r="N4" s="85"/>
      <c r="O4" s="85"/>
      <c r="P4" s="85"/>
      <c r="Q4" s="85"/>
      <c r="R4" s="481"/>
      <c r="S4" s="482"/>
      <c r="T4" s="483"/>
      <c r="U4" s="481"/>
      <c r="V4" s="483"/>
      <c r="W4" s="111"/>
    </row>
    <row r="5" spans="1:23" s="70" customFormat="1" ht="15.75" customHeight="1">
      <c r="A5" s="273" t="s">
        <v>139</v>
      </c>
      <c r="B5" s="273" t="s">
        <v>442</v>
      </c>
      <c r="C5" s="273" t="s">
        <v>443</v>
      </c>
      <c r="D5" s="464" t="s">
        <v>113</v>
      </c>
      <c r="E5" s="465"/>
      <c r="F5" s="466"/>
      <c r="G5" s="467" t="s">
        <v>444</v>
      </c>
      <c r="H5" s="467"/>
      <c r="I5" s="467"/>
      <c r="J5" s="467"/>
      <c r="K5" s="441" t="s">
        <v>445</v>
      </c>
      <c r="L5" s="442"/>
      <c r="M5" s="442"/>
      <c r="N5" s="443"/>
      <c r="O5" s="340" t="s">
        <v>446</v>
      </c>
      <c r="P5" s="476" t="s">
        <v>447</v>
      </c>
      <c r="Q5" s="476"/>
      <c r="R5" s="138" t="s">
        <v>114</v>
      </c>
      <c r="S5" s="375" t="s">
        <v>448</v>
      </c>
      <c r="T5" s="455" t="s">
        <v>115</v>
      </c>
      <c r="U5" s="455"/>
      <c r="V5" s="278" t="s">
        <v>117</v>
      </c>
      <c r="W5" s="273" t="s">
        <v>514</v>
      </c>
    </row>
    <row r="6" spans="1:23" s="70" customFormat="1" ht="15.75" customHeight="1">
      <c r="A6" s="275"/>
      <c r="B6" s="275"/>
      <c r="C6" s="275"/>
      <c r="D6" s="444" t="s">
        <v>449</v>
      </c>
      <c r="E6" s="445" t="s">
        <v>450</v>
      </c>
      <c r="F6" s="468" t="s">
        <v>451</v>
      </c>
      <c r="G6" s="469" t="s">
        <v>452</v>
      </c>
      <c r="H6" s="469" t="s">
        <v>453</v>
      </c>
      <c r="I6" s="469" t="s">
        <v>454</v>
      </c>
      <c r="J6" s="469" t="s">
        <v>455</v>
      </c>
      <c r="K6" s="467" t="s">
        <v>456</v>
      </c>
      <c r="L6" s="467" t="s">
        <v>457</v>
      </c>
      <c r="M6" s="446" t="s">
        <v>458</v>
      </c>
      <c r="N6" s="477" t="s">
        <v>459</v>
      </c>
      <c r="O6" s="342"/>
      <c r="P6" s="342" t="s">
        <v>449</v>
      </c>
      <c r="Q6" s="342" t="s">
        <v>451</v>
      </c>
      <c r="R6" s="141"/>
      <c r="S6" s="377"/>
      <c r="T6" s="456" t="s">
        <v>450</v>
      </c>
      <c r="U6" s="462" t="s">
        <v>451</v>
      </c>
      <c r="V6" s="279"/>
      <c r="W6" s="275"/>
    </row>
    <row r="7" spans="1:23" s="70" customFormat="1" ht="15.75" customHeight="1">
      <c r="A7" s="97"/>
      <c r="B7" s="103"/>
      <c r="C7" s="105"/>
      <c r="D7" s="293"/>
      <c r="E7" s="293"/>
      <c r="F7" s="293"/>
      <c r="G7" s="101"/>
      <c r="H7" s="106"/>
      <c r="I7" s="106"/>
      <c r="J7" s="106"/>
      <c r="K7" s="101"/>
      <c r="L7" s="106"/>
      <c r="M7" s="106"/>
      <c r="N7" s="106"/>
      <c r="O7" s="106"/>
      <c r="P7" s="106"/>
      <c r="Q7" s="106"/>
      <c r="R7" s="107"/>
      <c r="S7" s="293"/>
      <c r="T7" s="317"/>
      <c r="U7" s="107"/>
      <c r="V7" s="254">
        <f>IF(OR(R7=0,R7=""),"",ROUND((U7-R7)/R7*100,2))</f>
      </c>
      <c r="W7" s="103"/>
    </row>
    <row r="8" spans="1:23" s="70" customFormat="1" ht="15.75" customHeight="1">
      <c r="A8" s="97"/>
      <c r="B8" s="103"/>
      <c r="C8" s="105"/>
      <c r="D8" s="293"/>
      <c r="E8" s="293"/>
      <c r="F8" s="293"/>
      <c r="G8" s="101"/>
      <c r="H8" s="106"/>
      <c r="I8" s="106"/>
      <c r="J8" s="106"/>
      <c r="K8" s="101"/>
      <c r="L8" s="106"/>
      <c r="M8" s="106"/>
      <c r="N8" s="106"/>
      <c r="O8" s="106"/>
      <c r="P8" s="106"/>
      <c r="Q8" s="106"/>
      <c r="R8" s="107"/>
      <c r="S8" s="293"/>
      <c r="T8" s="317"/>
      <c r="U8" s="107"/>
      <c r="V8" s="254">
        <f aca="true" t="shared" si="0" ref="V8:V24">IF(OR(R8=0,R8=""),"",ROUND((U8-R8)/R8*100,2))</f>
      </c>
      <c r="W8" s="103"/>
    </row>
    <row r="9" spans="1:23" s="70" customFormat="1" ht="15.75" customHeight="1">
      <c r="A9" s="97"/>
      <c r="B9" s="103"/>
      <c r="C9" s="105"/>
      <c r="D9" s="293"/>
      <c r="E9" s="293"/>
      <c r="F9" s="293"/>
      <c r="G9" s="101"/>
      <c r="H9" s="106"/>
      <c r="I9" s="106"/>
      <c r="J9" s="106"/>
      <c r="K9" s="101"/>
      <c r="L9" s="106"/>
      <c r="M9" s="106"/>
      <c r="N9" s="106"/>
      <c r="O9" s="106"/>
      <c r="P9" s="106"/>
      <c r="Q9" s="106"/>
      <c r="R9" s="107"/>
      <c r="S9" s="293"/>
      <c r="T9" s="317"/>
      <c r="U9" s="107"/>
      <c r="V9" s="254">
        <f t="shared" si="0"/>
      </c>
      <c r="W9" s="103"/>
    </row>
    <row r="10" spans="1:23" s="70" customFormat="1" ht="15.75" customHeight="1">
      <c r="A10" s="97"/>
      <c r="B10" s="103"/>
      <c r="C10" s="105"/>
      <c r="D10" s="293"/>
      <c r="E10" s="293"/>
      <c r="F10" s="293"/>
      <c r="G10" s="101"/>
      <c r="H10" s="106"/>
      <c r="I10" s="106"/>
      <c r="J10" s="106"/>
      <c r="K10" s="101"/>
      <c r="L10" s="106"/>
      <c r="M10" s="106"/>
      <c r="N10" s="106"/>
      <c r="O10" s="106"/>
      <c r="P10" s="106"/>
      <c r="Q10" s="106"/>
      <c r="R10" s="107"/>
      <c r="S10" s="293"/>
      <c r="T10" s="317"/>
      <c r="U10" s="107"/>
      <c r="V10" s="254">
        <f t="shared" si="0"/>
      </c>
      <c r="W10" s="103"/>
    </row>
    <row r="11" spans="1:23" s="70" customFormat="1" ht="15.75" customHeight="1">
      <c r="A11" s="97"/>
      <c r="B11" s="103"/>
      <c r="C11" s="105"/>
      <c r="D11" s="293"/>
      <c r="E11" s="293"/>
      <c r="F11" s="293"/>
      <c r="G11" s="101"/>
      <c r="H11" s="106"/>
      <c r="I11" s="106"/>
      <c r="J11" s="106"/>
      <c r="K11" s="101"/>
      <c r="L11" s="106"/>
      <c r="M11" s="106"/>
      <c r="N11" s="106"/>
      <c r="O11" s="106"/>
      <c r="P11" s="106"/>
      <c r="Q11" s="106"/>
      <c r="R11" s="107"/>
      <c r="S11" s="293"/>
      <c r="T11" s="317"/>
      <c r="U11" s="107"/>
      <c r="V11" s="254">
        <f t="shared" si="0"/>
      </c>
      <c r="W11" s="103"/>
    </row>
    <row r="12" spans="1:23" s="70" customFormat="1" ht="15.75" customHeight="1">
      <c r="A12" s="97"/>
      <c r="B12" s="103"/>
      <c r="C12" s="105"/>
      <c r="D12" s="293"/>
      <c r="E12" s="293"/>
      <c r="F12" s="293"/>
      <c r="G12" s="101"/>
      <c r="H12" s="106"/>
      <c r="I12" s="106"/>
      <c r="J12" s="106"/>
      <c r="K12" s="101"/>
      <c r="L12" s="106"/>
      <c r="M12" s="106"/>
      <c r="N12" s="106"/>
      <c r="O12" s="106"/>
      <c r="P12" s="106"/>
      <c r="Q12" s="106"/>
      <c r="R12" s="107"/>
      <c r="S12" s="293"/>
      <c r="T12" s="317"/>
      <c r="U12" s="107"/>
      <c r="V12" s="254">
        <f t="shared" si="0"/>
      </c>
      <c r="W12" s="103"/>
    </row>
    <row r="13" spans="1:23" s="70" customFormat="1" ht="15.75" customHeight="1">
      <c r="A13" s="97"/>
      <c r="B13" s="103"/>
      <c r="C13" s="105"/>
      <c r="D13" s="293"/>
      <c r="E13" s="293"/>
      <c r="F13" s="293"/>
      <c r="G13" s="101"/>
      <c r="H13" s="106"/>
      <c r="I13" s="106"/>
      <c r="J13" s="106"/>
      <c r="K13" s="101"/>
      <c r="L13" s="106"/>
      <c r="M13" s="106"/>
      <c r="N13" s="106"/>
      <c r="O13" s="106"/>
      <c r="P13" s="106"/>
      <c r="Q13" s="106"/>
      <c r="R13" s="107"/>
      <c r="S13" s="293"/>
      <c r="T13" s="317"/>
      <c r="U13" s="107"/>
      <c r="V13" s="254">
        <f t="shared" si="0"/>
      </c>
      <c r="W13" s="103"/>
    </row>
    <row r="14" spans="1:23" s="70" customFormat="1" ht="15.75" customHeight="1">
      <c r="A14" s="97"/>
      <c r="B14" s="103"/>
      <c r="C14" s="105"/>
      <c r="D14" s="293"/>
      <c r="E14" s="293"/>
      <c r="F14" s="293"/>
      <c r="G14" s="101"/>
      <c r="H14" s="106"/>
      <c r="I14" s="106"/>
      <c r="J14" s="106"/>
      <c r="K14" s="101"/>
      <c r="L14" s="106"/>
      <c r="M14" s="106"/>
      <c r="N14" s="106"/>
      <c r="O14" s="106"/>
      <c r="P14" s="106"/>
      <c r="Q14" s="106"/>
      <c r="R14" s="107"/>
      <c r="S14" s="293"/>
      <c r="T14" s="317"/>
      <c r="U14" s="107"/>
      <c r="V14" s="254">
        <f t="shared" si="0"/>
      </c>
      <c r="W14" s="103"/>
    </row>
    <row r="15" spans="1:23" s="70" customFormat="1" ht="15.75" customHeight="1">
      <c r="A15" s="97"/>
      <c r="B15" s="103"/>
      <c r="C15" s="105"/>
      <c r="D15" s="293"/>
      <c r="E15" s="293"/>
      <c r="F15" s="293"/>
      <c r="G15" s="101"/>
      <c r="H15" s="106"/>
      <c r="I15" s="106"/>
      <c r="J15" s="106"/>
      <c r="K15" s="101"/>
      <c r="L15" s="106"/>
      <c r="M15" s="106"/>
      <c r="N15" s="106"/>
      <c r="O15" s="106"/>
      <c r="P15" s="106"/>
      <c r="Q15" s="106"/>
      <c r="R15" s="107"/>
      <c r="S15" s="293"/>
      <c r="T15" s="317"/>
      <c r="U15" s="107"/>
      <c r="V15" s="254">
        <f t="shared" si="0"/>
      </c>
      <c r="W15" s="103"/>
    </row>
    <row r="16" spans="1:23" s="70" customFormat="1" ht="15.75" customHeight="1">
      <c r="A16" s="97"/>
      <c r="B16" s="103"/>
      <c r="C16" s="105"/>
      <c r="D16" s="293"/>
      <c r="E16" s="293"/>
      <c r="F16" s="293"/>
      <c r="G16" s="101"/>
      <c r="H16" s="106"/>
      <c r="I16" s="106"/>
      <c r="J16" s="106"/>
      <c r="K16" s="101"/>
      <c r="L16" s="106"/>
      <c r="M16" s="106"/>
      <c r="N16" s="106"/>
      <c r="O16" s="106"/>
      <c r="P16" s="106"/>
      <c r="Q16" s="106"/>
      <c r="R16" s="107"/>
      <c r="S16" s="293"/>
      <c r="T16" s="317"/>
      <c r="U16" s="107"/>
      <c r="V16" s="254">
        <f t="shared" si="0"/>
      </c>
      <c r="W16" s="103"/>
    </row>
    <row r="17" spans="1:23" s="70" customFormat="1" ht="15.75" customHeight="1">
      <c r="A17" s="97"/>
      <c r="B17" s="103"/>
      <c r="C17" s="105"/>
      <c r="D17" s="293"/>
      <c r="E17" s="293"/>
      <c r="F17" s="293"/>
      <c r="G17" s="101"/>
      <c r="H17" s="106"/>
      <c r="I17" s="106"/>
      <c r="J17" s="106"/>
      <c r="K17" s="101"/>
      <c r="L17" s="106"/>
      <c r="M17" s="106"/>
      <c r="N17" s="106"/>
      <c r="O17" s="106"/>
      <c r="P17" s="106"/>
      <c r="Q17" s="106"/>
      <c r="R17" s="107"/>
      <c r="S17" s="293"/>
      <c r="T17" s="317"/>
      <c r="U17" s="107"/>
      <c r="V17" s="254">
        <f t="shared" si="0"/>
      </c>
      <c r="W17" s="103"/>
    </row>
    <row r="18" spans="1:23" s="70" customFormat="1" ht="15.75" customHeight="1">
      <c r="A18" s="97"/>
      <c r="B18" s="103"/>
      <c r="C18" s="105"/>
      <c r="D18" s="293"/>
      <c r="E18" s="293"/>
      <c r="F18" s="293"/>
      <c r="G18" s="101"/>
      <c r="H18" s="106"/>
      <c r="I18" s="106"/>
      <c r="J18" s="106"/>
      <c r="K18" s="101"/>
      <c r="L18" s="106"/>
      <c r="M18" s="106"/>
      <c r="N18" s="106"/>
      <c r="O18" s="106"/>
      <c r="P18" s="106"/>
      <c r="Q18" s="106"/>
      <c r="R18" s="107"/>
      <c r="S18" s="293"/>
      <c r="T18" s="317"/>
      <c r="U18" s="107"/>
      <c r="V18" s="254">
        <f t="shared" si="0"/>
      </c>
      <c r="W18" s="103"/>
    </row>
    <row r="19" spans="1:23" s="70" customFormat="1" ht="15.75" customHeight="1">
      <c r="A19" s="97"/>
      <c r="B19" s="103"/>
      <c r="C19" s="105"/>
      <c r="D19" s="293"/>
      <c r="E19" s="293"/>
      <c r="F19" s="293"/>
      <c r="G19" s="101"/>
      <c r="H19" s="106"/>
      <c r="I19" s="106"/>
      <c r="J19" s="106"/>
      <c r="K19" s="101"/>
      <c r="L19" s="106"/>
      <c r="M19" s="106"/>
      <c r="N19" s="106"/>
      <c r="O19" s="106"/>
      <c r="P19" s="106"/>
      <c r="Q19" s="106"/>
      <c r="R19" s="107"/>
      <c r="S19" s="293"/>
      <c r="T19" s="317"/>
      <c r="U19" s="107"/>
      <c r="V19" s="254">
        <f t="shared" si="0"/>
      </c>
      <c r="W19" s="103"/>
    </row>
    <row r="20" spans="1:23" s="70" customFormat="1" ht="15.75" customHeight="1">
      <c r="A20" s="97"/>
      <c r="B20" s="103"/>
      <c r="C20" s="105"/>
      <c r="D20" s="293"/>
      <c r="E20" s="293"/>
      <c r="F20" s="293"/>
      <c r="G20" s="101"/>
      <c r="H20" s="106"/>
      <c r="I20" s="106"/>
      <c r="J20" s="106"/>
      <c r="K20" s="101"/>
      <c r="L20" s="106"/>
      <c r="M20" s="106"/>
      <c r="N20" s="106"/>
      <c r="O20" s="106"/>
      <c r="P20" s="106"/>
      <c r="Q20" s="106"/>
      <c r="R20" s="107"/>
      <c r="S20" s="293"/>
      <c r="T20" s="317"/>
      <c r="U20" s="107"/>
      <c r="V20" s="254">
        <f t="shared" si="0"/>
      </c>
      <c r="W20" s="103"/>
    </row>
    <row r="21" spans="1:23" s="70" customFormat="1" ht="15.75" customHeight="1">
      <c r="A21" s="97"/>
      <c r="B21" s="103"/>
      <c r="C21" s="105"/>
      <c r="D21" s="293"/>
      <c r="E21" s="293"/>
      <c r="F21" s="293"/>
      <c r="G21" s="101"/>
      <c r="H21" s="106"/>
      <c r="I21" s="106"/>
      <c r="J21" s="106"/>
      <c r="K21" s="101"/>
      <c r="L21" s="106"/>
      <c r="M21" s="106"/>
      <c r="N21" s="106"/>
      <c r="O21" s="106"/>
      <c r="P21" s="106"/>
      <c r="Q21" s="106"/>
      <c r="R21" s="107"/>
      <c r="S21" s="293"/>
      <c r="T21" s="317"/>
      <c r="U21" s="107"/>
      <c r="V21" s="254">
        <f t="shared" si="0"/>
      </c>
      <c r="W21" s="103"/>
    </row>
    <row r="22" spans="1:23" s="70" customFormat="1" ht="15.75" customHeight="1">
      <c r="A22" s="97"/>
      <c r="B22" s="103"/>
      <c r="C22" s="105"/>
      <c r="D22" s="293"/>
      <c r="E22" s="293"/>
      <c r="F22" s="293"/>
      <c r="G22" s="101"/>
      <c r="H22" s="106"/>
      <c r="I22" s="106"/>
      <c r="J22" s="106"/>
      <c r="K22" s="101"/>
      <c r="L22" s="106"/>
      <c r="M22" s="106"/>
      <c r="N22" s="106"/>
      <c r="O22" s="106"/>
      <c r="P22" s="106"/>
      <c r="Q22" s="106"/>
      <c r="R22" s="107"/>
      <c r="S22" s="293"/>
      <c r="T22" s="317"/>
      <c r="U22" s="107"/>
      <c r="V22" s="254">
        <f t="shared" si="0"/>
      </c>
      <c r="W22" s="103"/>
    </row>
    <row r="23" spans="1:23" s="70" customFormat="1" ht="15.75" customHeight="1">
      <c r="A23" s="97"/>
      <c r="B23" s="103"/>
      <c r="C23" s="105"/>
      <c r="D23" s="293"/>
      <c r="E23" s="293"/>
      <c r="F23" s="293"/>
      <c r="G23" s="101"/>
      <c r="H23" s="106"/>
      <c r="I23" s="106"/>
      <c r="J23" s="106"/>
      <c r="K23" s="101"/>
      <c r="L23" s="106"/>
      <c r="M23" s="106"/>
      <c r="N23" s="106"/>
      <c r="O23" s="106"/>
      <c r="P23" s="106"/>
      <c r="Q23" s="106"/>
      <c r="R23" s="107"/>
      <c r="S23" s="293"/>
      <c r="T23" s="317"/>
      <c r="U23" s="107"/>
      <c r="V23" s="254">
        <f t="shared" si="0"/>
      </c>
      <c r="W23" s="103"/>
    </row>
    <row r="24" spans="1:23" s="70" customFormat="1" ht="15.75" customHeight="1">
      <c r="A24" s="97"/>
      <c r="B24" s="103"/>
      <c r="C24" s="105"/>
      <c r="D24" s="293"/>
      <c r="E24" s="293"/>
      <c r="F24" s="293"/>
      <c r="G24" s="101"/>
      <c r="H24" s="106"/>
      <c r="I24" s="106"/>
      <c r="J24" s="106"/>
      <c r="K24" s="101"/>
      <c r="L24" s="106"/>
      <c r="M24" s="106"/>
      <c r="N24" s="106"/>
      <c r="O24" s="106"/>
      <c r="P24" s="106"/>
      <c r="Q24" s="106"/>
      <c r="R24" s="107"/>
      <c r="S24" s="293"/>
      <c r="T24" s="317"/>
      <c r="U24" s="107"/>
      <c r="V24" s="254">
        <f t="shared" si="0"/>
      </c>
      <c r="W24" s="103"/>
    </row>
    <row r="25" spans="1:23" s="70" customFormat="1" ht="15.75" customHeight="1">
      <c r="A25" s="97"/>
      <c r="B25" s="103"/>
      <c r="C25" s="105"/>
      <c r="D25" s="131"/>
      <c r="E25" s="293"/>
      <c r="F25" s="106"/>
      <c r="G25" s="106"/>
      <c r="H25" s="106"/>
      <c r="I25" s="106"/>
      <c r="J25" s="106"/>
      <c r="K25" s="106"/>
      <c r="L25" s="106"/>
      <c r="M25" s="106"/>
      <c r="N25" s="106"/>
      <c r="O25" s="106"/>
      <c r="P25" s="106"/>
      <c r="Q25" s="106"/>
      <c r="R25" s="107"/>
      <c r="S25" s="487"/>
      <c r="T25" s="488"/>
      <c r="U25" s="107"/>
      <c r="V25" s="254">
        <f aca="true" t="shared" si="1" ref="V25:V30">IF(OR(R25=0,R25=""),"",ROUND((U25-R25)/R25*100,2))</f>
      </c>
      <c r="W25" s="103"/>
    </row>
    <row r="26" spans="1:23" s="70" customFormat="1" ht="15.75" customHeight="1">
      <c r="A26" s="97"/>
      <c r="B26" s="103"/>
      <c r="C26" s="105"/>
      <c r="D26" s="131"/>
      <c r="E26" s="293"/>
      <c r="F26" s="106"/>
      <c r="G26" s="106"/>
      <c r="H26" s="106"/>
      <c r="I26" s="106"/>
      <c r="J26" s="106"/>
      <c r="K26" s="106"/>
      <c r="L26" s="106"/>
      <c r="M26" s="106"/>
      <c r="N26" s="106"/>
      <c r="O26" s="106"/>
      <c r="P26" s="106"/>
      <c r="Q26" s="106"/>
      <c r="R26" s="107"/>
      <c r="S26" s="487"/>
      <c r="T26" s="488"/>
      <c r="U26" s="107"/>
      <c r="V26" s="254">
        <f t="shared" si="1"/>
      </c>
      <c r="W26" s="103"/>
    </row>
    <row r="27" spans="1:23" s="70" customFormat="1" ht="15.75" customHeight="1">
      <c r="A27" s="97"/>
      <c r="B27" s="103"/>
      <c r="C27" s="105"/>
      <c r="D27" s="131"/>
      <c r="E27" s="293"/>
      <c r="F27" s="106"/>
      <c r="G27" s="106"/>
      <c r="H27" s="106"/>
      <c r="I27" s="106"/>
      <c r="J27" s="106"/>
      <c r="K27" s="106"/>
      <c r="L27" s="106"/>
      <c r="M27" s="106"/>
      <c r="N27" s="106"/>
      <c r="O27" s="106"/>
      <c r="P27" s="106"/>
      <c r="Q27" s="106"/>
      <c r="R27" s="107"/>
      <c r="S27" s="487"/>
      <c r="T27" s="488"/>
      <c r="U27" s="107"/>
      <c r="V27" s="254">
        <f t="shared" si="1"/>
      </c>
      <c r="W27" s="103"/>
    </row>
    <row r="28" spans="1:23" s="70" customFormat="1" ht="15.75" customHeight="1">
      <c r="A28" s="97"/>
      <c r="B28" s="103"/>
      <c r="C28" s="105"/>
      <c r="D28" s="131"/>
      <c r="E28" s="293"/>
      <c r="F28" s="106"/>
      <c r="G28" s="106"/>
      <c r="H28" s="106"/>
      <c r="I28" s="106"/>
      <c r="J28" s="106"/>
      <c r="K28" s="106"/>
      <c r="L28" s="106"/>
      <c r="M28" s="106"/>
      <c r="N28" s="106"/>
      <c r="O28" s="106"/>
      <c r="P28" s="106"/>
      <c r="Q28" s="106"/>
      <c r="R28" s="107"/>
      <c r="S28" s="487"/>
      <c r="T28" s="488"/>
      <c r="U28" s="107"/>
      <c r="V28" s="254">
        <f t="shared" si="1"/>
      </c>
      <c r="W28" s="103"/>
    </row>
    <row r="29" spans="1:23" s="70" customFormat="1" ht="15.75" customHeight="1">
      <c r="A29" s="97"/>
      <c r="B29" s="103"/>
      <c r="C29" s="105"/>
      <c r="D29" s="131"/>
      <c r="E29" s="293"/>
      <c r="F29" s="106"/>
      <c r="G29" s="106"/>
      <c r="H29" s="106"/>
      <c r="I29" s="106"/>
      <c r="J29" s="106"/>
      <c r="K29" s="106"/>
      <c r="L29" s="106"/>
      <c r="M29" s="106"/>
      <c r="N29" s="106"/>
      <c r="O29" s="106"/>
      <c r="P29" s="106"/>
      <c r="Q29" s="106"/>
      <c r="R29" s="107"/>
      <c r="S29" s="487"/>
      <c r="T29" s="488"/>
      <c r="U29" s="107"/>
      <c r="V29" s="254">
        <f t="shared" si="1"/>
      </c>
      <c r="W29" s="103"/>
    </row>
    <row r="30" spans="1:23" s="70" customFormat="1" ht="15.75" customHeight="1">
      <c r="A30" s="108" t="s">
        <v>515</v>
      </c>
      <c r="B30" s="110"/>
      <c r="C30" s="105"/>
      <c r="D30" s="131"/>
      <c r="E30" s="293"/>
      <c r="F30" s="107">
        <f>SUM(F7:F29)</f>
        <v>0</v>
      </c>
      <c r="G30" s="107"/>
      <c r="H30" s="107"/>
      <c r="I30" s="107"/>
      <c r="J30" s="107"/>
      <c r="K30" s="107"/>
      <c r="L30" s="107"/>
      <c r="M30" s="107"/>
      <c r="N30" s="107"/>
      <c r="O30" s="107"/>
      <c r="P30" s="107"/>
      <c r="Q30" s="107"/>
      <c r="R30" s="107">
        <f>SUM(R7:R29)</f>
        <v>0</v>
      </c>
      <c r="S30" s="487"/>
      <c r="T30" s="488"/>
      <c r="U30" s="107">
        <f>SUM(U7:U29)</f>
        <v>0</v>
      </c>
      <c r="V30" s="254">
        <f t="shared" si="1"/>
      </c>
      <c r="W30" s="103"/>
    </row>
  </sheetData>
  <sheetProtection/>
  <mergeCells count="14">
    <mergeCell ref="D5:F5"/>
    <mergeCell ref="G5:J5"/>
    <mergeCell ref="K5:N5"/>
    <mergeCell ref="P5:Q5"/>
    <mergeCell ref="T5:U5"/>
    <mergeCell ref="A30:B30"/>
    <mergeCell ref="A5:A6"/>
    <mergeCell ref="B5:B6"/>
    <mergeCell ref="C5:C6"/>
    <mergeCell ref="O5:O6"/>
    <mergeCell ref="R5:R6"/>
    <mergeCell ref="S5:S6"/>
    <mergeCell ref="V5:V6"/>
    <mergeCell ref="W5:W6"/>
  </mergeCells>
  <dataValidations count="1">
    <dataValidation allowBlank="1" showInputMessage="1" showErrorMessage="1" imeMode="off" sqref="A4"/>
  </dataValidations>
  <hyperlinks>
    <hyperlink ref="B2" location="科目索引!E19" display="=IF(评估申报表填表摘要!$A$2=&quot;&quot;,&quot;&quot;,评估申报表填表摘要!$A$2)"/>
    <hyperlink ref="A2" location="'表3-9存货汇总'!A1" display="=IF(表3流资汇总!$A$2=&quot;&quot;,&quot;&quot;,表3流资汇总!$A$2)"/>
  </hyperlinks>
  <printOptions horizontalCentered="1"/>
  <pageMargins left="0.35433070866141736" right="0.35433070866141736" top="0.5905511811023623" bottom="0.7874015748031497" header="1.062992125984252" footer="0.36"/>
  <pageSetup horizontalDpi="600" verticalDpi="600" orientation="landscape" paperSize="9"/>
  <headerFooter alignWithMargins="0">
    <oddHeader>&amp;R&amp;9表3-9-4
共&amp;N页第&amp;P页
金额单位：人民币元</oddHeader>
    <oddFooter>&amp;L&amp;9资产占有单位填表人：
填表日期：     年  月  日&amp;C&amp;9评估人员：
</oddFooter>
  </headerFooter>
</worksheet>
</file>

<file path=xl/worksheets/sheet28.xml><?xml version="1.0" encoding="utf-8"?>
<worksheet xmlns="http://schemas.openxmlformats.org/spreadsheetml/2006/main" xmlns:r="http://schemas.openxmlformats.org/officeDocument/2006/relationships">
  <dimension ref="A1:R30"/>
  <sheetViews>
    <sheetView workbookViewId="0" topLeftCell="A1">
      <pane xSplit="3" ySplit="6" topLeftCell="D7" activePane="bottomRight" state="frozen"/>
      <selection pane="bottomRight" activeCell="W7" sqref="W7:W31"/>
    </sheetView>
  </sheetViews>
  <sheetFormatPr defaultColWidth="9.00390625" defaultRowHeight="15.75" customHeight="1"/>
  <cols>
    <col min="1" max="1" width="3.625" style="71" customWidth="1"/>
    <col min="2" max="2" width="13.625" style="72" customWidth="1"/>
    <col min="3" max="3" width="17.75390625" style="72" customWidth="1"/>
    <col min="4" max="4" width="4.625" style="72" customWidth="1"/>
    <col min="5" max="5" width="5.625" style="73" customWidth="1"/>
    <col min="6" max="6" width="7.625" style="75" customWidth="1"/>
    <col min="7" max="7" width="12.625" style="74" customWidth="1"/>
    <col min="8" max="8" width="10.125" style="74" hidden="1" customWidth="1"/>
    <col min="9" max="10" width="7.125" style="74" hidden="1" customWidth="1"/>
    <col min="11" max="11" width="10.50390625" style="74" hidden="1" customWidth="1"/>
    <col min="12" max="12" width="10.75390625" style="74" hidden="1" customWidth="1"/>
    <col min="13" max="13" width="12.625" style="74" customWidth="1"/>
    <col min="14" max="14" width="6.625" style="73" customWidth="1"/>
    <col min="15" max="15" width="7.625" style="75" customWidth="1"/>
    <col min="16" max="16" width="12.625" style="74" customWidth="1"/>
    <col min="17" max="17" width="6.75390625" style="75" customWidth="1"/>
    <col min="18" max="18" width="10.75390625" style="72" customWidth="1"/>
    <col min="19" max="16384" width="9.00390625" style="73" customWidth="1"/>
  </cols>
  <sheetData>
    <row r="1" spans="1:18" s="69" customFormat="1" ht="24.75" customHeight="1">
      <c r="A1" s="76" t="s">
        <v>516</v>
      </c>
      <c r="B1" s="77"/>
      <c r="C1" s="77"/>
      <c r="D1" s="77"/>
      <c r="E1" s="78"/>
      <c r="F1" s="80"/>
      <c r="G1" s="79"/>
      <c r="H1" s="79"/>
      <c r="I1" s="79"/>
      <c r="J1" s="79"/>
      <c r="K1" s="79"/>
      <c r="L1" s="79"/>
      <c r="M1" s="79"/>
      <c r="N1" s="78"/>
      <c r="O1" s="80"/>
      <c r="P1" s="79"/>
      <c r="Q1" s="80"/>
      <c r="R1" s="77"/>
    </row>
    <row r="2" spans="1:18" s="70" customFormat="1" ht="13.5" customHeight="1">
      <c r="A2" s="82" t="str">
        <f>IF('表3流资汇总'!$A$2="","",'表3流资汇总'!$A$2)</f>
        <v>返回</v>
      </c>
      <c r="B2" s="82" t="str">
        <f>IF('评估申报表填表摘要'!$A$2="","",'评估申报表填表摘要'!$A$2)</f>
        <v>返回索引页</v>
      </c>
      <c r="C2" s="84"/>
      <c r="D2" s="84"/>
      <c r="F2" s="86"/>
      <c r="G2" s="85"/>
      <c r="H2" s="85"/>
      <c r="I2" s="85"/>
      <c r="J2" s="85"/>
      <c r="K2" s="85"/>
      <c r="L2" s="85"/>
      <c r="M2" s="85"/>
      <c r="O2" s="86"/>
      <c r="P2" s="85"/>
      <c r="Q2" s="86"/>
      <c r="R2" s="111"/>
    </row>
    <row r="3" spans="1:18" s="70" customFormat="1" ht="13.5" customHeight="1">
      <c r="A3" s="87" t="str">
        <f>'结果汇总'!$A$3</f>
        <v>  评估基准日：2020年3月12日</v>
      </c>
      <c r="B3" s="88"/>
      <c r="C3" s="88"/>
      <c r="D3" s="88"/>
      <c r="E3" s="89"/>
      <c r="F3" s="91"/>
      <c r="G3" s="90"/>
      <c r="H3" s="90"/>
      <c r="I3" s="90"/>
      <c r="J3" s="90"/>
      <c r="K3" s="90"/>
      <c r="L3" s="90"/>
      <c r="M3" s="90"/>
      <c r="N3" s="89"/>
      <c r="O3" s="91"/>
      <c r="P3" s="90"/>
      <c r="Q3" s="91"/>
      <c r="R3" s="88"/>
    </row>
    <row r="4" spans="1:18" s="70" customFormat="1" ht="13.5" customHeight="1">
      <c r="A4" s="92" t="str">
        <f>'结果汇总'!$A$4</f>
        <v>被评估单位（或者产权持有单位）：左世合、周海翔、云南渝庆建筑劳务有限公司</v>
      </c>
      <c r="B4" s="84"/>
      <c r="C4" s="84"/>
      <c r="D4" s="84"/>
      <c r="F4" s="86"/>
      <c r="G4" s="85"/>
      <c r="H4" s="85"/>
      <c r="I4" s="85"/>
      <c r="J4" s="85"/>
      <c r="K4" s="85"/>
      <c r="L4" s="85"/>
      <c r="M4" s="85"/>
      <c r="O4" s="86"/>
      <c r="P4" s="85"/>
      <c r="Q4" s="86"/>
      <c r="R4" s="111"/>
    </row>
    <row r="5" spans="1:18" s="70" customFormat="1" ht="15.75" customHeight="1">
      <c r="A5" s="119" t="s">
        <v>139</v>
      </c>
      <c r="B5" s="119" t="s">
        <v>442</v>
      </c>
      <c r="C5" s="119" t="s">
        <v>517</v>
      </c>
      <c r="D5" s="273" t="s">
        <v>443</v>
      </c>
      <c r="E5" s="324" t="s">
        <v>113</v>
      </c>
      <c r="F5" s="438"/>
      <c r="G5" s="370"/>
      <c r="H5" s="132" t="s">
        <v>461</v>
      </c>
      <c r="I5" s="332" t="s">
        <v>518</v>
      </c>
      <c r="J5" s="332"/>
      <c r="K5" s="340" t="s">
        <v>519</v>
      </c>
      <c r="L5" s="340" t="s">
        <v>424</v>
      </c>
      <c r="M5" s="124" t="s">
        <v>114</v>
      </c>
      <c r="N5" s="439" t="s">
        <v>448</v>
      </c>
      <c r="O5" s="277" t="s">
        <v>115</v>
      </c>
      <c r="P5" s="277"/>
      <c r="Q5" s="278" t="s">
        <v>117</v>
      </c>
      <c r="R5" s="119" t="s">
        <v>380</v>
      </c>
    </row>
    <row r="6" spans="1:18" s="70" customFormat="1" ht="15.75" customHeight="1">
      <c r="A6" s="126"/>
      <c r="B6" s="126"/>
      <c r="C6" s="126"/>
      <c r="D6" s="275"/>
      <c r="E6" s="99" t="s">
        <v>449</v>
      </c>
      <c r="F6" s="309" t="s">
        <v>450</v>
      </c>
      <c r="G6" s="100" t="s">
        <v>451</v>
      </c>
      <c r="H6" s="133"/>
      <c r="I6" s="140" t="s">
        <v>520</v>
      </c>
      <c r="J6" s="140" t="s">
        <v>521</v>
      </c>
      <c r="K6" s="342"/>
      <c r="L6" s="342"/>
      <c r="M6" s="128"/>
      <c r="N6" s="440"/>
      <c r="O6" s="102" t="s">
        <v>450</v>
      </c>
      <c r="P6" s="101" t="s">
        <v>451</v>
      </c>
      <c r="Q6" s="279"/>
      <c r="R6" s="126"/>
    </row>
    <row r="7" spans="1:18" s="70" customFormat="1" ht="15.75" customHeight="1">
      <c r="A7" s="97"/>
      <c r="B7" s="103"/>
      <c r="C7" s="103"/>
      <c r="D7" s="105"/>
      <c r="E7" s="277"/>
      <c r="F7" s="293"/>
      <c r="G7" s="106"/>
      <c r="H7" s="144"/>
      <c r="I7" s="106"/>
      <c r="J7" s="106"/>
      <c r="K7" s="106"/>
      <c r="L7" s="106"/>
      <c r="M7" s="106"/>
      <c r="N7" s="134"/>
      <c r="O7" s="293"/>
      <c r="P7" s="107"/>
      <c r="Q7" s="254">
        <f>IF(OR(M7=0,M7=""),"",ROUND((P7-M7)/M7*100,2))</f>
      </c>
      <c r="R7" s="103"/>
    </row>
    <row r="8" spans="1:18" s="70" customFormat="1" ht="15.75" customHeight="1">
      <c r="A8" s="97"/>
      <c r="B8" s="103"/>
      <c r="C8" s="103"/>
      <c r="D8" s="105"/>
      <c r="E8" s="134"/>
      <c r="F8" s="293"/>
      <c r="G8" s="106"/>
      <c r="H8" s="106"/>
      <c r="I8" s="106"/>
      <c r="J8" s="106"/>
      <c r="K8" s="106"/>
      <c r="L8" s="106"/>
      <c r="M8" s="106"/>
      <c r="N8" s="134"/>
      <c r="O8" s="293"/>
      <c r="P8" s="106"/>
      <c r="Q8" s="254">
        <f aca="true" t="shared" si="0" ref="Q8:Q30">IF(OR(M8=0,M8=""),"",ROUND((P8-M8)/M8*100,2))</f>
      </c>
      <c r="R8" s="103"/>
    </row>
    <row r="9" spans="1:18" s="70" customFormat="1" ht="15.75" customHeight="1">
      <c r="A9" s="97"/>
      <c r="B9" s="103"/>
      <c r="C9" s="103"/>
      <c r="D9" s="105"/>
      <c r="E9" s="134"/>
      <c r="F9" s="293"/>
      <c r="G9" s="106"/>
      <c r="H9" s="106"/>
      <c r="I9" s="106"/>
      <c r="J9" s="106"/>
      <c r="K9" s="106"/>
      <c r="L9" s="106"/>
      <c r="M9" s="106"/>
      <c r="N9" s="134"/>
      <c r="O9" s="293"/>
      <c r="P9" s="106"/>
      <c r="Q9" s="254">
        <f t="shared" si="0"/>
      </c>
      <c r="R9" s="103"/>
    </row>
    <row r="10" spans="1:18" s="70" customFormat="1" ht="15.75" customHeight="1">
      <c r="A10" s="97"/>
      <c r="B10" s="103"/>
      <c r="C10" s="103"/>
      <c r="D10" s="105"/>
      <c r="E10" s="134"/>
      <c r="F10" s="293"/>
      <c r="G10" s="106"/>
      <c r="H10" s="106"/>
      <c r="I10" s="106"/>
      <c r="J10" s="106"/>
      <c r="K10" s="106"/>
      <c r="L10" s="106"/>
      <c r="M10" s="106"/>
      <c r="N10" s="134"/>
      <c r="O10" s="293"/>
      <c r="P10" s="106"/>
      <c r="Q10" s="254">
        <f t="shared" si="0"/>
      </c>
      <c r="R10" s="103"/>
    </row>
    <row r="11" spans="1:18" s="70" customFormat="1" ht="15.75" customHeight="1">
      <c r="A11" s="97"/>
      <c r="B11" s="103"/>
      <c r="C11" s="103"/>
      <c r="D11" s="105"/>
      <c r="E11" s="134"/>
      <c r="F11" s="293"/>
      <c r="G11" s="106"/>
      <c r="H11" s="106"/>
      <c r="I11" s="106"/>
      <c r="J11" s="106"/>
      <c r="K11" s="106"/>
      <c r="L11" s="106"/>
      <c r="M11" s="106"/>
      <c r="N11" s="134"/>
      <c r="O11" s="293"/>
      <c r="P11" s="106"/>
      <c r="Q11" s="254">
        <f t="shared" si="0"/>
      </c>
      <c r="R11" s="103"/>
    </row>
    <row r="12" spans="1:18" s="70" customFormat="1" ht="15.75" customHeight="1">
      <c r="A12" s="97"/>
      <c r="B12" s="103"/>
      <c r="C12" s="103"/>
      <c r="D12" s="105"/>
      <c r="E12" s="134"/>
      <c r="F12" s="293"/>
      <c r="G12" s="106"/>
      <c r="H12" s="106"/>
      <c r="I12" s="106"/>
      <c r="J12" s="106"/>
      <c r="K12" s="106"/>
      <c r="L12" s="106"/>
      <c r="M12" s="106"/>
      <c r="N12" s="134"/>
      <c r="O12" s="293"/>
      <c r="P12" s="106"/>
      <c r="Q12" s="254">
        <f t="shared" si="0"/>
      </c>
      <c r="R12" s="103"/>
    </row>
    <row r="13" spans="1:18" s="70" customFormat="1" ht="15.75" customHeight="1">
      <c r="A13" s="97"/>
      <c r="B13" s="103"/>
      <c r="C13" s="103"/>
      <c r="D13" s="105"/>
      <c r="E13" s="134"/>
      <c r="F13" s="293"/>
      <c r="G13" s="106"/>
      <c r="H13" s="106"/>
      <c r="I13" s="106"/>
      <c r="J13" s="106"/>
      <c r="K13" s="106"/>
      <c r="L13" s="106"/>
      <c r="M13" s="106"/>
      <c r="N13" s="134"/>
      <c r="O13" s="293"/>
      <c r="P13" s="106"/>
      <c r="Q13" s="254">
        <f t="shared" si="0"/>
      </c>
      <c r="R13" s="103"/>
    </row>
    <row r="14" spans="1:18" s="70" customFormat="1" ht="15.75" customHeight="1">
      <c r="A14" s="97"/>
      <c r="B14" s="103"/>
      <c r="C14" s="103"/>
      <c r="D14" s="105"/>
      <c r="E14" s="134"/>
      <c r="F14" s="293"/>
      <c r="G14" s="106"/>
      <c r="H14" s="106"/>
      <c r="I14" s="106"/>
      <c r="J14" s="106"/>
      <c r="K14" s="106"/>
      <c r="L14" s="106"/>
      <c r="M14" s="106"/>
      <c r="N14" s="134"/>
      <c r="O14" s="293"/>
      <c r="P14" s="106"/>
      <c r="Q14" s="254">
        <f t="shared" si="0"/>
      </c>
      <c r="R14" s="103"/>
    </row>
    <row r="15" spans="1:18" s="70" customFormat="1" ht="15.75" customHeight="1">
      <c r="A15" s="97"/>
      <c r="B15" s="103"/>
      <c r="C15" s="103"/>
      <c r="D15" s="105"/>
      <c r="E15" s="134"/>
      <c r="F15" s="293"/>
      <c r="G15" s="106"/>
      <c r="H15" s="106"/>
      <c r="I15" s="106"/>
      <c r="J15" s="106"/>
      <c r="K15" s="106"/>
      <c r="L15" s="106"/>
      <c r="M15" s="106"/>
      <c r="N15" s="134"/>
      <c r="O15" s="293"/>
      <c r="P15" s="106"/>
      <c r="Q15" s="254">
        <f t="shared" si="0"/>
      </c>
      <c r="R15" s="103"/>
    </row>
    <row r="16" spans="1:18" s="70" customFormat="1" ht="15.75" customHeight="1">
      <c r="A16" s="97"/>
      <c r="B16" s="103"/>
      <c r="C16" s="103"/>
      <c r="D16" s="105"/>
      <c r="E16" s="134"/>
      <c r="F16" s="293"/>
      <c r="G16" s="106"/>
      <c r="H16" s="106"/>
      <c r="I16" s="106"/>
      <c r="J16" s="106"/>
      <c r="K16" s="106"/>
      <c r="L16" s="106"/>
      <c r="M16" s="106"/>
      <c r="N16" s="134"/>
      <c r="O16" s="293"/>
      <c r="P16" s="106"/>
      <c r="Q16" s="254">
        <f t="shared" si="0"/>
      </c>
      <c r="R16" s="103"/>
    </row>
    <row r="17" spans="1:18" s="70" customFormat="1" ht="15.75" customHeight="1">
      <c r="A17" s="97"/>
      <c r="B17" s="103"/>
      <c r="C17" s="103"/>
      <c r="D17" s="105"/>
      <c r="E17" s="134"/>
      <c r="F17" s="293"/>
      <c r="G17" s="106"/>
      <c r="H17" s="106"/>
      <c r="I17" s="106"/>
      <c r="J17" s="106"/>
      <c r="K17" s="106"/>
      <c r="L17" s="106"/>
      <c r="M17" s="106"/>
      <c r="N17" s="134"/>
      <c r="O17" s="293"/>
      <c r="P17" s="106"/>
      <c r="Q17" s="254">
        <f t="shared" si="0"/>
      </c>
      <c r="R17" s="103"/>
    </row>
    <row r="18" spans="1:18" s="70" customFormat="1" ht="15.75" customHeight="1">
      <c r="A18" s="97"/>
      <c r="B18" s="103"/>
      <c r="C18" s="103"/>
      <c r="D18" s="105"/>
      <c r="E18" s="134"/>
      <c r="F18" s="293"/>
      <c r="G18" s="106"/>
      <c r="H18" s="106"/>
      <c r="I18" s="106"/>
      <c r="J18" s="106"/>
      <c r="K18" s="106"/>
      <c r="L18" s="106"/>
      <c r="M18" s="106"/>
      <c r="N18" s="134"/>
      <c r="O18" s="293"/>
      <c r="P18" s="106"/>
      <c r="Q18" s="254">
        <f t="shared" si="0"/>
      </c>
      <c r="R18" s="103"/>
    </row>
    <row r="19" spans="1:18" s="70" customFormat="1" ht="15.75" customHeight="1">
      <c r="A19" s="97"/>
      <c r="B19" s="103"/>
      <c r="C19" s="103"/>
      <c r="D19" s="105"/>
      <c r="E19" s="134"/>
      <c r="F19" s="293"/>
      <c r="G19" s="106"/>
      <c r="H19" s="106"/>
      <c r="I19" s="106"/>
      <c r="J19" s="106"/>
      <c r="K19" s="106"/>
      <c r="L19" s="106"/>
      <c r="M19" s="106"/>
      <c r="N19" s="134"/>
      <c r="O19" s="293"/>
      <c r="P19" s="106"/>
      <c r="Q19" s="254"/>
      <c r="R19" s="103"/>
    </row>
    <row r="20" spans="1:18" s="70" customFormat="1" ht="15.75" customHeight="1">
      <c r="A20" s="97"/>
      <c r="B20" s="103"/>
      <c r="C20" s="103"/>
      <c r="D20" s="105"/>
      <c r="E20" s="134"/>
      <c r="F20" s="293"/>
      <c r="G20" s="106"/>
      <c r="H20" s="106"/>
      <c r="I20" s="106"/>
      <c r="J20" s="106"/>
      <c r="K20" s="106"/>
      <c r="L20" s="106"/>
      <c r="M20" s="106"/>
      <c r="N20" s="134"/>
      <c r="O20" s="293"/>
      <c r="P20" s="106"/>
      <c r="Q20" s="254"/>
      <c r="R20" s="103"/>
    </row>
    <row r="21" spans="1:18" s="70" customFormat="1" ht="15.75" customHeight="1">
      <c r="A21" s="97"/>
      <c r="B21" s="103"/>
      <c r="C21" s="103"/>
      <c r="D21" s="105"/>
      <c r="E21" s="134"/>
      <c r="F21" s="293"/>
      <c r="G21" s="106"/>
      <c r="H21" s="106"/>
      <c r="I21" s="106"/>
      <c r="J21" s="106"/>
      <c r="K21" s="106"/>
      <c r="L21" s="106"/>
      <c r="M21" s="106"/>
      <c r="N21" s="134"/>
      <c r="O21" s="293"/>
      <c r="P21" s="106"/>
      <c r="Q21" s="254">
        <f t="shared" si="0"/>
      </c>
      <c r="R21" s="103"/>
    </row>
    <row r="22" spans="1:18" s="70" customFormat="1" ht="15.75" customHeight="1">
      <c r="A22" s="97"/>
      <c r="B22" s="103"/>
      <c r="C22" s="103"/>
      <c r="D22" s="105"/>
      <c r="E22" s="134"/>
      <c r="F22" s="293"/>
      <c r="G22" s="106"/>
      <c r="H22" s="106"/>
      <c r="I22" s="106"/>
      <c r="J22" s="106"/>
      <c r="K22" s="106"/>
      <c r="L22" s="106"/>
      <c r="M22" s="106"/>
      <c r="N22" s="134"/>
      <c r="O22" s="293"/>
      <c r="P22" s="106"/>
      <c r="Q22" s="254">
        <f t="shared" si="0"/>
      </c>
      <c r="R22" s="103"/>
    </row>
    <row r="23" spans="1:18" s="70" customFormat="1" ht="15.75" customHeight="1">
      <c r="A23" s="97"/>
      <c r="B23" s="103"/>
      <c r="C23" s="103"/>
      <c r="D23" s="105"/>
      <c r="E23" s="134"/>
      <c r="F23" s="293"/>
      <c r="G23" s="106"/>
      <c r="H23" s="106"/>
      <c r="I23" s="106"/>
      <c r="J23" s="106"/>
      <c r="K23" s="106"/>
      <c r="L23" s="106"/>
      <c r="M23" s="106"/>
      <c r="N23" s="134"/>
      <c r="O23" s="293"/>
      <c r="P23" s="106"/>
      <c r="Q23" s="254">
        <f t="shared" si="0"/>
      </c>
      <c r="R23" s="103"/>
    </row>
    <row r="24" spans="1:18" s="70" customFormat="1" ht="15.75" customHeight="1">
      <c r="A24" s="97"/>
      <c r="B24" s="103"/>
      <c r="C24" s="103"/>
      <c r="D24" s="105"/>
      <c r="E24" s="134"/>
      <c r="F24" s="293"/>
      <c r="G24" s="106"/>
      <c r="H24" s="106"/>
      <c r="I24" s="106"/>
      <c r="J24" s="106"/>
      <c r="K24" s="106"/>
      <c r="L24" s="106"/>
      <c r="M24" s="106"/>
      <c r="N24" s="134"/>
      <c r="O24" s="293"/>
      <c r="P24" s="106"/>
      <c r="Q24" s="254">
        <f t="shared" si="0"/>
      </c>
      <c r="R24" s="103"/>
    </row>
    <row r="25" spans="1:18" s="70" customFormat="1" ht="15.75" customHeight="1">
      <c r="A25" s="97"/>
      <c r="B25" s="103"/>
      <c r="C25" s="103"/>
      <c r="D25" s="105"/>
      <c r="E25" s="134"/>
      <c r="F25" s="293"/>
      <c r="G25" s="106"/>
      <c r="H25" s="106"/>
      <c r="I25" s="106"/>
      <c r="J25" s="106"/>
      <c r="K25" s="106"/>
      <c r="L25" s="106"/>
      <c r="M25" s="106"/>
      <c r="N25" s="134"/>
      <c r="O25" s="293"/>
      <c r="P25" s="106"/>
      <c r="Q25" s="254">
        <f t="shared" si="0"/>
      </c>
      <c r="R25" s="103"/>
    </row>
    <row r="26" spans="1:18" s="70" customFormat="1" ht="15.75" customHeight="1">
      <c r="A26" s="97"/>
      <c r="B26" s="103"/>
      <c r="C26" s="103"/>
      <c r="D26" s="105"/>
      <c r="E26" s="134"/>
      <c r="F26" s="293"/>
      <c r="G26" s="106"/>
      <c r="H26" s="106"/>
      <c r="I26" s="106"/>
      <c r="J26" s="106"/>
      <c r="K26" s="106"/>
      <c r="L26" s="106"/>
      <c r="M26" s="106"/>
      <c r="N26" s="134"/>
      <c r="O26" s="293"/>
      <c r="P26" s="106"/>
      <c r="Q26" s="254">
        <f t="shared" si="0"/>
      </c>
      <c r="R26" s="103"/>
    </row>
    <row r="27" spans="1:18" s="70" customFormat="1" ht="15.75" customHeight="1">
      <c r="A27" s="97"/>
      <c r="B27" s="103"/>
      <c r="C27" s="103"/>
      <c r="D27" s="105"/>
      <c r="E27" s="134"/>
      <c r="F27" s="293"/>
      <c r="G27" s="106"/>
      <c r="H27" s="106"/>
      <c r="I27" s="106"/>
      <c r="J27" s="106"/>
      <c r="K27" s="106"/>
      <c r="L27" s="106"/>
      <c r="M27" s="106"/>
      <c r="N27" s="134"/>
      <c r="O27" s="293"/>
      <c r="P27" s="106"/>
      <c r="Q27" s="254">
        <f t="shared" si="0"/>
      </c>
      <c r="R27" s="103"/>
    </row>
    <row r="28" spans="1:18" s="70" customFormat="1" ht="15.75" customHeight="1">
      <c r="A28" s="97"/>
      <c r="B28" s="103"/>
      <c r="C28" s="103"/>
      <c r="D28" s="105"/>
      <c r="E28" s="134"/>
      <c r="F28" s="293"/>
      <c r="G28" s="106"/>
      <c r="H28" s="106"/>
      <c r="I28" s="106"/>
      <c r="J28" s="106"/>
      <c r="K28" s="106"/>
      <c r="L28" s="106"/>
      <c r="M28" s="106"/>
      <c r="N28" s="134"/>
      <c r="O28" s="293"/>
      <c r="P28" s="106"/>
      <c r="Q28" s="254">
        <f t="shared" si="0"/>
      </c>
      <c r="R28" s="103"/>
    </row>
    <row r="29" spans="1:18" s="70" customFormat="1" ht="15.75" customHeight="1">
      <c r="A29" s="97"/>
      <c r="B29" s="103"/>
      <c r="C29" s="103"/>
      <c r="D29" s="105"/>
      <c r="E29" s="134"/>
      <c r="F29" s="293"/>
      <c r="G29" s="106"/>
      <c r="H29" s="106"/>
      <c r="I29" s="106"/>
      <c r="J29" s="106"/>
      <c r="K29" s="106"/>
      <c r="L29" s="106"/>
      <c r="M29" s="106"/>
      <c r="N29" s="134"/>
      <c r="O29" s="293"/>
      <c r="P29" s="106"/>
      <c r="Q29" s="254">
        <f t="shared" si="0"/>
      </c>
      <c r="R29" s="103"/>
    </row>
    <row r="30" spans="1:18" s="70" customFormat="1" ht="15.75" customHeight="1">
      <c r="A30" s="108" t="s">
        <v>515</v>
      </c>
      <c r="B30" s="109"/>
      <c r="C30" s="110"/>
      <c r="D30" s="105"/>
      <c r="E30" s="134"/>
      <c r="F30" s="293"/>
      <c r="G30" s="107">
        <f>SUM(G7:G29)</f>
        <v>0</v>
      </c>
      <c r="H30" s="107"/>
      <c r="I30" s="107"/>
      <c r="J30" s="107"/>
      <c r="K30" s="107"/>
      <c r="L30" s="107"/>
      <c r="M30" s="107">
        <f>SUM(M7:M29)</f>
        <v>0</v>
      </c>
      <c r="N30" s="134"/>
      <c r="O30" s="293"/>
      <c r="P30" s="107">
        <f>SUM(P7:P29)</f>
        <v>0</v>
      </c>
      <c r="Q30" s="254">
        <f t="shared" si="0"/>
      </c>
      <c r="R30" s="103"/>
    </row>
  </sheetData>
  <sheetProtection/>
  <mergeCells count="15">
    <mergeCell ref="E5:G5"/>
    <mergeCell ref="I5:J5"/>
    <mergeCell ref="O5:P5"/>
    <mergeCell ref="A30:C30"/>
    <mergeCell ref="A5:A6"/>
    <mergeCell ref="B5:B6"/>
    <mergeCell ref="C5:C6"/>
    <mergeCell ref="D5:D6"/>
    <mergeCell ref="H5:H6"/>
    <mergeCell ref="K5:K6"/>
    <mergeCell ref="L5:L6"/>
    <mergeCell ref="M5:M6"/>
    <mergeCell ref="N5:N6"/>
    <mergeCell ref="Q5:Q6"/>
    <mergeCell ref="R5:R6"/>
  </mergeCells>
  <dataValidations count="1">
    <dataValidation allowBlank="1" showInputMessage="1" showErrorMessage="1" imeMode="off" sqref="A4"/>
  </dataValidations>
  <hyperlinks>
    <hyperlink ref="B2" location="科目索引!E20" display="=IF(评估申报表填表摘要!$A$2=&quot;&quot;,&quot;&quot;,评估申报表填表摘要!$A$2)"/>
    <hyperlink ref="A2" location="'表3-9存货汇总'!A1" display="=IF(表3流资汇总!$A$2=&quot;&quot;,&quot;&quot;,表3流资汇总!$A$2)"/>
  </hyperlinks>
  <printOptions horizontalCentered="1"/>
  <pageMargins left="0.35433070866141736" right="0.35433070866141736" top="0.5905511811023623" bottom="0.7874015748031497" header="1.062992125984252" footer="0.33"/>
  <pageSetup horizontalDpi="600" verticalDpi="600" orientation="landscape" paperSize="9"/>
  <headerFooter alignWithMargins="0">
    <oddHeader>&amp;R&amp;9表3-9-5
共&amp;N页第&amp;P页
金额单位：人民币元</oddHeader>
    <oddFooter>&amp;L&amp;9资产占有单位填表人：
填表日期：     年  月  日&amp;C&amp;9评估人员：
</oddFooter>
  </headerFooter>
</worksheet>
</file>

<file path=xl/worksheets/sheet29.xml><?xml version="1.0" encoding="utf-8"?>
<worksheet xmlns="http://schemas.openxmlformats.org/spreadsheetml/2006/main" xmlns:r="http://schemas.openxmlformats.org/officeDocument/2006/relationships">
  <dimension ref="A1:U29"/>
  <sheetViews>
    <sheetView workbookViewId="0" topLeftCell="A1">
      <selection activeCell="B12" sqref="B12"/>
    </sheetView>
  </sheetViews>
  <sheetFormatPr defaultColWidth="9.00390625" defaultRowHeight="15.75" customHeight="1"/>
  <cols>
    <col min="1" max="1" width="4.875" style="71" customWidth="1"/>
    <col min="2" max="2" width="25.75390625" style="72" customWidth="1"/>
    <col min="3" max="3" width="4.625" style="72" customWidth="1"/>
    <col min="4" max="4" width="8.875" style="71" customWidth="1"/>
    <col min="5" max="5" width="8.625" style="75" customWidth="1"/>
    <col min="6" max="6" width="11.125" style="74" customWidth="1"/>
    <col min="7" max="10" width="6.75390625" style="74" hidden="1" customWidth="1"/>
    <col min="11" max="14" width="6.875" style="74" hidden="1" customWidth="1"/>
    <col min="15" max="15" width="12.00390625" style="74" hidden="1" customWidth="1"/>
    <col min="16" max="16" width="12.125" style="74" customWidth="1"/>
    <col min="17" max="17" width="9.50390625" style="73" customWidth="1"/>
    <col min="18" max="18" width="7.50390625" style="75" customWidth="1"/>
    <col min="19" max="19" width="12.375" style="74" customWidth="1"/>
    <col min="20" max="20" width="6.75390625" style="75" customWidth="1"/>
    <col min="21" max="21" width="8.625" style="72" customWidth="1"/>
    <col min="22" max="16384" width="9.00390625" style="73" customWidth="1"/>
  </cols>
  <sheetData>
    <row r="1" spans="1:21" s="69" customFormat="1" ht="24.75" customHeight="1">
      <c r="A1" s="76" t="s">
        <v>522</v>
      </c>
      <c r="B1" s="77"/>
      <c r="C1" s="77"/>
      <c r="D1" s="76"/>
      <c r="E1" s="80"/>
      <c r="F1" s="79"/>
      <c r="G1" s="79"/>
      <c r="H1" s="79"/>
      <c r="I1" s="79"/>
      <c r="J1" s="79"/>
      <c r="K1" s="79"/>
      <c r="L1" s="79"/>
      <c r="M1" s="79"/>
      <c r="N1" s="79"/>
      <c r="O1" s="79"/>
      <c r="P1" s="79"/>
      <c r="Q1" s="78"/>
      <c r="R1" s="80"/>
      <c r="S1" s="79"/>
      <c r="T1" s="80"/>
      <c r="U1" s="77"/>
    </row>
    <row r="2" spans="1:21" s="70" customFormat="1" ht="13.5" customHeight="1">
      <c r="A2" s="82" t="str">
        <f>IF('表3流资汇总'!$A$2="","",'表3流资汇总'!$A$2)</f>
        <v>返回</v>
      </c>
      <c r="B2" s="82" t="str">
        <f>IF('评估申报表填表摘要'!$A$2="","",'评估申报表填表摘要'!$A$2)</f>
        <v>返回索引页</v>
      </c>
      <c r="C2" s="84"/>
      <c r="D2" s="113"/>
      <c r="E2" s="86"/>
      <c r="F2" s="85"/>
      <c r="G2" s="85"/>
      <c r="H2" s="85"/>
      <c r="I2" s="85"/>
      <c r="J2" s="85"/>
      <c r="K2" s="85"/>
      <c r="L2" s="85"/>
      <c r="M2" s="85"/>
      <c r="N2" s="85"/>
      <c r="O2" s="85"/>
      <c r="P2" s="85"/>
      <c r="R2" s="86"/>
      <c r="S2" s="85"/>
      <c r="T2" s="86"/>
      <c r="U2" s="111"/>
    </row>
    <row r="3" spans="1:21" s="70" customFormat="1" ht="13.5" customHeight="1">
      <c r="A3" s="87" t="str">
        <f>'结果汇总'!$A$3</f>
        <v>  评估基准日：2020年3月12日</v>
      </c>
      <c r="B3" s="88"/>
      <c r="C3" s="88"/>
      <c r="D3" s="87"/>
      <c r="E3" s="91"/>
      <c r="F3" s="90"/>
      <c r="G3" s="90"/>
      <c r="H3" s="90"/>
      <c r="I3" s="90"/>
      <c r="J3" s="90"/>
      <c r="K3" s="90"/>
      <c r="L3" s="90"/>
      <c r="M3" s="90"/>
      <c r="N3" s="90"/>
      <c r="O3" s="90"/>
      <c r="P3" s="90"/>
      <c r="Q3" s="89"/>
      <c r="R3" s="91"/>
      <c r="S3" s="90"/>
      <c r="T3" s="91"/>
      <c r="U3" s="88"/>
    </row>
    <row r="4" spans="1:21" s="70" customFormat="1" ht="13.5" customHeight="1">
      <c r="A4" s="92" t="str">
        <f>'结果汇总'!$A$4</f>
        <v>被评估单位（或者产权持有单位）：左世合、周海翔、云南渝庆建筑劳务有限公司</v>
      </c>
      <c r="B4" s="84"/>
      <c r="C4" s="84"/>
      <c r="D4" s="113"/>
      <c r="E4" s="86"/>
      <c r="F4" s="85"/>
      <c r="G4" s="85"/>
      <c r="H4" s="85"/>
      <c r="I4" s="85"/>
      <c r="J4" s="85"/>
      <c r="K4" s="85"/>
      <c r="L4" s="85"/>
      <c r="M4" s="85"/>
      <c r="N4" s="85"/>
      <c r="O4" s="85"/>
      <c r="P4" s="85"/>
      <c r="R4" s="86"/>
      <c r="S4" s="85"/>
      <c r="T4" s="86"/>
      <c r="U4" s="111"/>
    </row>
    <row r="5" spans="1:21" s="70" customFormat="1" ht="15.75" customHeight="1">
      <c r="A5" s="273" t="s">
        <v>139</v>
      </c>
      <c r="B5" s="273" t="s">
        <v>442</v>
      </c>
      <c r="C5" s="273" t="s">
        <v>443</v>
      </c>
      <c r="D5" s="464" t="s">
        <v>113</v>
      </c>
      <c r="E5" s="465"/>
      <c r="F5" s="466"/>
      <c r="G5" s="467" t="s">
        <v>444</v>
      </c>
      <c r="H5" s="467"/>
      <c r="I5" s="467"/>
      <c r="J5" s="467"/>
      <c r="K5" s="470" t="s">
        <v>523</v>
      </c>
      <c r="L5" s="471"/>
      <c r="M5" s="471"/>
      <c r="N5" s="472"/>
      <c r="O5" s="340" t="s">
        <v>524</v>
      </c>
      <c r="P5" s="138" t="s">
        <v>114</v>
      </c>
      <c r="Q5" s="375" t="s">
        <v>448</v>
      </c>
      <c r="R5" s="455" t="s">
        <v>115</v>
      </c>
      <c r="S5" s="455"/>
      <c r="T5" s="278" t="s">
        <v>117</v>
      </c>
      <c r="U5" s="273" t="s">
        <v>514</v>
      </c>
    </row>
    <row r="6" spans="1:21" s="70" customFormat="1" ht="15.75" customHeight="1">
      <c r="A6" s="275"/>
      <c r="B6" s="275"/>
      <c r="C6" s="275"/>
      <c r="D6" s="444" t="s">
        <v>449</v>
      </c>
      <c r="E6" s="445" t="s">
        <v>450</v>
      </c>
      <c r="F6" s="468" t="s">
        <v>451</v>
      </c>
      <c r="G6" s="469" t="s">
        <v>452</v>
      </c>
      <c r="H6" s="469" t="s">
        <v>453</v>
      </c>
      <c r="I6" s="469" t="s">
        <v>454</v>
      </c>
      <c r="J6" s="469" t="s">
        <v>455</v>
      </c>
      <c r="K6" s="340" t="s">
        <v>525</v>
      </c>
      <c r="L6" s="340" t="s">
        <v>526</v>
      </c>
      <c r="M6" s="340" t="s">
        <v>527</v>
      </c>
      <c r="N6" s="340" t="s">
        <v>528</v>
      </c>
      <c r="O6" s="342"/>
      <c r="P6" s="141"/>
      <c r="Q6" s="377"/>
      <c r="R6" s="456" t="s">
        <v>450</v>
      </c>
      <c r="S6" s="462" t="s">
        <v>451</v>
      </c>
      <c r="T6" s="279"/>
      <c r="U6" s="275"/>
    </row>
    <row r="7" spans="1:21" s="70" customFormat="1" ht="15.75" customHeight="1">
      <c r="A7" s="97"/>
      <c r="B7" s="103"/>
      <c r="C7" s="105"/>
      <c r="D7" s="131"/>
      <c r="E7" s="102"/>
      <c r="F7" s="106"/>
      <c r="G7" s="101"/>
      <c r="H7" s="106"/>
      <c r="I7" s="106"/>
      <c r="J7" s="106"/>
      <c r="K7" s="106"/>
      <c r="L7" s="106"/>
      <c r="M7" s="106"/>
      <c r="N7" s="106"/>
      <c r="O7" s="106"/>
      <c r="P7" s="106"/>
      <c r="Q7" s="131"/>
      <c r="R7" s="317"/>
      <c r="S7" s="107"/>
      <c r="T7" s="254">
        <f aca="true" t="shared" si="0" ref="T7:T14">IF(OR(P7=0,P7=""),"",ROUND((S7-P7)/P7*100,2))</f>
      </c>
      <c r="U7" s="103"/>
    </row>
    <row r="8" spans="1:21" s="70" customFormat="1" ht="15.75" customHeight="1">
      <c r="A8" s="97"/>
      <c r="B8" s="103"/>
      <c r="C8" s="105"/>
      <c r="D8" s="131"/>
      <c r="E8" s="102"/>
      <c r="F8" s="106"/>
      <c r="G8" s="101"/>
      <c r="H8" s="106"/>
      <c r="I8" s="106"/>
      <c r="J8" s="106"/>
      <c r="K8" s="106"/>
      <c r="L8" s="106"/>
      <c r="M8" s="106"/>
      <c r="N8" s="106"/>
      <c r="O8" s="106"/>
      <c r="P8" s="106"/>
      <c r="Q8" s="131"/>
      <c r="R8" s="317"/>
      <c r="S8" s="107"/>
      <c r="T8" s="254">
        <f t="shared" si="0"/>
      </c>
      <c r="U8" s="103"/>
    </row>
    <row r="9" spans="1:21" s="70" customFormat="1" ht="15.75" customHeight="1">
      <c r="A9" s="97"/>
      <c r="B9" s="103"/>
      <c r="C9" s="105"/>
      <c r="D9" s="131"/>
      <c r="E9" s="102"/>
      <c r="F9" s="106"/>
      <c r="G9" s="101"/>
      <c r="H9" s="106"/>
      <c r="I9" s="106"/>
      <c r="J9" s="106"/>
      <c r="K9" s="106"/>
      <c r="L9" s="106"/>
      <c r="M9" s="106"/>
      <c r="N9" s="106"/>
      <c r="O9" s="106"/>
      <c r="P9" s="106"/>
      <c r="Q9" s="131"/>
      <c r="R9" s="317"/>
      <c r="S9" s="107"/>
      <c r="T9" s="254">
        <f t="shared" si="0"/>
      </c>
      <c r="U9" s="103"/>
    </row>
    <row r="10" spans="1:21" s="70" customFormat="1" ht="15.75" customHeight="1">
      <c r="A10" s="97"/>
      <c r="B10" s="103"/>
      <c r="C10" s="105"/>
      <c r="D10" s="131"/>
      <c r="E10" s="102"/>
      <c r="F10" s="106"/>
      <c r="G10" s="101"/>
      <c r="H10" s="106"/>
      <c r="I10" s="106"/>
      <c r="J10" s="106"/>
      <c r="K10" s="106"/>
      <c r="L10" s="106"/>
      <c r="M10" s="106"/>
      <c r="N10" s="106"/>
      <c r="O10" s="106"/>
      <c r="P10" s="106"/>
      <c r="Q10" s="131"/>
      <c r="R10" s="317"/>
      <c r="S10" s="107"/>
      <c r="T10" s="254">
        <f t="shared" si="0"/>
      </c>
      <c r="U10" s="103"/>
    </row>
    <row r="11" spans="1:21" s="70" customFormat="1" ht="15.75" customHeight="1">
      <c r="A11" s="97"/>
      <c r="B11" s="103"/>
      <c r="C11" s="105"/>
      <c r="D11" s="131"/>
      <c r="E11" s="102"/>
      <c r="F11" s="106"/>
      <c r="G11" s="101"/>
      <c r="H11" s="106"/>
      <c r="I11" s="106"/>
      <c r="J11" s="106"/>
      <c r="K11" s="106"/>
      <c r="L11" s="106"/>
      <c r="M11" s="106"/>
      <c r="N11" s="106"/>
      <c r="O11" s="106"/>
      <c r="P11" s="106"/>
      <c r="Q11" s="131"/>
      <c r="R11" s="317"/>
      <c r="S11" s="107"/>
      <c r="T11" s="254">
        <f t="shared" si="0"/>
      </c>
      <c r="U11" s="103"/>
    </row>
    <row r="12" spans="1:21" s="70" customFormat="1" ht="15.75" customHeight="1">
      <c r="A12" s="97"/>
      <c r="B12" s="103"/>
      <c r="C12" s="105"/>
      <c r="D12" s="131"/>
      <c r="E12" s="102"/>
      <c r="F12" s="106"/>
      <c r="G12" s="101"/>
      <c r="H12" s="106"/>
      <c r="I12" s="106"/>
      <c r="J12" s="106"/>
      <c r="K12" s="106"/>
      <c r="L12" s="106"/>
      <c r="M12" s="106"/>
      <c r="N12" s="106"/>
      <c r="O12" s="106"/>
      <c r="P12" s="106"/>
      <c r="Q12" s="131"/>
      <c r="R12" s="317"/>
      <c r="S12" s="107"/>
      <c r="T12" s="254">
        <f t="shared" si="0"/>
      </c>
      <c r="U12" s="103"/>
    </row>
    <row r="13" spans="1:21" s="70" customFormat="1" ht="15.75" customHeight="1">
      <c r="A13" s="97"/>
      <c r="B13" s="103"/>
      <c r="C13" s="105"/>
      <c r="D13" s="131"/>
      <c r="E13" s="102"/>
      <c r="F13" s="106"/>
      <c r="G13" s="101"/>
      <c r="H13" s="106"/>
      <c r="I13" s="106"/>
      <c r="J13" s="106"/>
      <c r="K13" s="106"/>
      <c r="L13" s="106"/>
      <c r="M13" s="106"/>
      <c r="N13" s="106"/>
      <c r="O13" s="106"/>
      <c r="P13" s="106"/>
      <c r="Q13" s="131"/>
      <c r="R13" s="317"/>
      <c r="S13" s="107"/>
      <c r="T13" s="254">
        <f t="shared" si="0"/>
      </c>
      <c r="U13" s="103"/>
    </row>
    <row r="14" spans="1:21" s="70" customFormat="1" ht="15.75" customHeight="1">
      <c r="A14" s="97"/>
      <c r="B14" s="103"/>
      <c r="C14" s="105"/>
      <c r="D14" s="131"/>
      <c r="E14" s="102"/>
      <c r="F14" s="106"/>
      <c r="G14" s="101"/>
      <c r="H14" s="106"/>
      <c r="I14" s="106"/>
      <c r="J14" s="106"/>
      <c r="K14" s="106"/>
      <c r="L14" s="106"/>
      <c r="M14" s="106"/>
      <c r="N14" s="106"/>
      <c r="O14" s="106"/>
      <c r="P14" s="106"/>
      <c r="Q14" s="131"/>
      <c r="R14" s="317"/>
      <c r="S14" s="107"/>
      <c r="T14" s="254">
        <f t="shared" si="0"/>
      </c>
      <c r="U14" s="103"/>
    </row>
    <row r="15" spans="1:21" s="70" customFormat="1" ht="15.75" customHeight="1">
      <c r="A15" s="97"/>
      <c r="B15" s="103"/>
      <c r="C15" s="105"/>
      <c r="D15" s="131"/>
      <c r="E15" s="293"/>
      <c r="F15" s="106"/>
      <c r="G15" s="106"/>
      <c r="H15" s="106"/>
      <c r="I15" s="106"/>
      <c r="J15" s="106"/>
      <c r="K15" s="106"/>
      <c r="L15" s="106"/>
      <c r="M15" s="106"/>
      <c r="N15" s="106"/>
      <c r="O15" s="106"/>
      <c r="P15" s="106"/>
      <c r="Q15" s="134"/>
      <c r="R15" s="317"/>
      <c r="S15" s="107"/>
      <c r="T15" s="254"/>
      <c r="U15" s="103"/>
    </row>
    <row r="16" spans="1:21" s="70" customFormat="1" ht="15.75" customHeight="1">
      <c r="A16" s="97"/>
      <c r="B16" s="103"/>
      <c r="C16" s="105"/>
      <c r="D16" s="131"/>
      <c r="E16" s="293"/>
      <c r="F16" s="106"/>
      <c r="G16" s="106"/>
      <c r="H16" s="106"/>
      <c r="I16" s="106"/>
      <c r="J16" s="106"/>
      <c r="K16" s="106"/>
      <c r="L16" s="106"/>
      <c r="M16" s="106"/>
      <c r="N16" s="106"/>
      <c r="O16" s="106"/>
      <c r="P16" s="106"/>
      <c r="Q16" s="134"/>
      <c r="R16" s="317"/>
      <c r="S16" s="107"/>
      <c r="T16" s="254"/>
      <c r="U16" s="103"/>
    </row>
    <row r="17" spans="1:21" s="70" customFormat="1" ht="15.75" customHeight="1">
      <c r="A17" s="97"/>
      <c r="B17" s="103"/>
      <c r="C17" s="105"/>
      <c r="D17" s="131"/>
      <c r="E17" s="293"/>
      <c r="F17" s="106"/>
      <c r="G17" s="106"/>
      <c r="H17" s="106"/>
      <c r="I17" s="106"/>
      <c r="J17" s="106"/>
      <c r="K17" s="106"/>
      <c r="L17" s="106"/>
      <c r="M17" s="106"/>
      <c r="N17" s="106"/>
      <c r="O17" s="106"/>
      <c r="P17" s="106"/>
      <c r="Q17" s="134"/>
      <c r="R17" s="317"/>
      <c r="S17" s="107"/>
      <c r="T17" s="254"/>
      <c r="U17" s="103"/>
    </row>
    <row r="18" spans="1:21" s="70" customFormat="1" ht="15.75" customHeight="1">
      <c r="A18" s="97"/>
      <c r="B18" s="103"/>
      <c r="C18" s="105"/>
      <c r="D18" s="131"/>
      <c r="E18" s="293"/>
      <c r="F18" s="106"/>
      <c r="G18" s="106"/>
      <c r="H18" s="106"/>
      <c r="I18" s="106"/>
      <c r="J18" s="106"/>
      <c r="K18" s="106"/>
      <c r="L18" s="106"/>
      <c r="M18" s="106"/>
      <c r="N18" s="106"/>
      <c r="O18" s="106"/>
      <c r="P18" s="106"/>
      <c r="Q18" s="134"/>
      <c r="R18" s="317"/>
      <c r="S18" s="107"/>
      <c r="T18" s="254"/>
      <c r="U18" s="103"/>
    </row>
    <row r="19" spans="1:21" s="70" customFormat="1" ht="15.75" customHeight="1">
      <c r="A19" s="97"/>
      <c r="B19" s="103"/>
      <c r="C19" s="105"/>
      <c r="D19" s="131"/>
      <c r="E19" s="293"/>
      <c r="F19" s="106"/>
      <c r="G19" s="106"/>
      <c r="H19" s="106"/>
      <c r="I19" s="106"/>
      <c r="J19" s="106"/>
      <c r="K19" s="106"/>
      <c r="L19" s="106"/>
      <c r="M19" s="106"/>
      <c r="N19" s="106"/>
      <c r="O19" s="106"/>
      <c r="P19" s="106"/>
      <c r="Q19" s="134"/>
      <c r="R19" s="317"/>
      <c r="S19" s="107"/>
      <c r="T19" s="254"/>
      <c r="U19" s="103"/>
    </row>
    <row r="20" spans="1:21" s="70" customFormat="1" ht="15.75" customHeight="1">
      <c r="A20" s="97"/>
      <c r="B20" s="103"/>
      <c r="C20" s="105"/>
      <c r="D20" s="131"/>
      <c r="E20" s="293"/>
      <c r="F20" s="106"/>
      <c r="G20" s="106"/>
      <c r="H20" s="106"/>
      <c r="I20" s="106"/>
      <c r="J20" s="106"/>
      <c r="K20" s="106"/>
      <c r="L20" s="106"/>
      <c r="M20" s="106"/>
      <c r="N20" s="106"/>
      <c r="O20" s="106"/>
      <c r="P20" s="106"/>
      <c r="Q20" s="134"/>
      <c r="R20" s="317"/>
      <c r="S20" s="107"/>
      <c r="T20" s="254"/>
      <c r="U20" s="103"/>
    </row>
    <row r="21" spans="1:21" s="70" customFormat="1" ht="15.75" customHeight="1">
      <c r="A21" s="97"/>
      <c r="B21" s="103"/>
      <c r="C21" s="105"/>
      <c r="D21" s="131"/>
      <c r="E21" s="293"/>
      <c r="F21" s="106"/>
      <c r="G21" s="106"/>
      <c r="H21" s="106"/>
      <c r="I21" s="106"/>
      <c r="J21" s="106"/>
      <c r="K21" s="106"/>
      <c r="L21" s="106"/>
      <c r="M21" s="106"/>
      <c r="N21" s="106"/>
      <c r="O21" s="106"/>
      <c r="P21" s="106"/>
      <c r="Q21" s="134"/>
      <c r="R21" s="317"/>
      <c r="S21" s="107"/>
      <c r="T21" s="254"/>
      <c r="U21" s="103"/>
    </row>
    <row r="22" spans="1:21" s="70" customFormat="1" ht="15.75" customHeight="1">
      <c r="A22" s="97"/>
      <c r="B22" s="103"/>
      <c r="C22" s="105"/>
      <c r="D22" s="131"/>
      <c r="E22" s="293"/>
      <c r="F22" s="106"/>
      <c r="G22" s="106"/>
      <c r="H22" s="106"/>
      <c r="I22" s="106"/>
      <c r="J22" s="106"/>
      <c r="K22" s="106"/>
      <c r="L22" s="106"/>
      <c r="M22" s="106"/>
      <c r="N22" s="106"/>
      <c r="O22" s="106"/>
      <c r="P22" s="106"/>
      <c r="Q22" s="134"/>
      <c r="R22" s="317"/>
      <c r="S22" s="107"/>
      <c r="T22" s="254"/>
      <c r="U22" s="103"/>
    </row>
    <row r="23" spans="1:21" s="70" customFormat="1" ht="15.75" customHeight="1">
      <c r="A23" s="97"/>
      <c r="B23" s="103"/>
      <c r="C23" s="105"/>
      <c r="D23" s="131"/>
      <c r="E23" s="293"/>
      <c r="F23" s="106"/>
      <c r="G23" s="106"/>
      <c r="H23" s="106"/>
      <c r="I23" s="106"/>
      <c r="J23" s="106"/>
      <c r="K23" s="106"/>
      <c r="L23" s="106"/>
      <c r="M23" s="106"/>
      <c r="N23" s="106"/>
      <c r="O23" s="106"/>
      <c r="P23" s="106"/>
      <c r="Q23" s="134"/>
      <c r="R23" s="317"/>
      <c r="S23" s="107"/>
      <c r="T23" s="254"/>
      <c r="U23" s="103"/>
    </row>
    <row r="24" spans="1:21" s="70" customFormat="1" ht="15.75" customHeight="1">
      <c r="A24" s="97"/>
      <c r="B24" s="103"/>
      <c r="C24" s="105"/>
      <c r="D24" s="131"/>
      <c r="E24" s="293"/>
      <c r="F24" s="106"/>
      <c r="G24" s="106"/>
      <c r="H24" s="106"/>
      <c r="I24" s="106"/>
      <c r="J24" s="106"/>
      <c r="K24" s="106"/>
      <c r="L24" s="106"/>
      <c r="M24" s="106"/>
      <c r="N24" s="106"/>
      <c r="O24" s="106"/>
      <c r="P24" s="106"/>
      <c r="Q24" s="134"/>
      <c r="R24" s="317"/>
      <c r="S24" s="107"/>
      <c r="T24" s="254"/>
      <c r="U24" s="103"/>
    </row>
    <row r="25" spans="1:21" s="70" customFormat="1" ht="15.75" customHeight="1">
      <c r="A25" s="97"/>
      <c r="B25" s="103"/>
      <c r="C25" s="105"/>
      <c r="D25" s="131"/>
      <c r="E25" s="293"/>
      <c r="F25" s="106"/>
      <c r="G25" s="106"/>
      <c r="H25" s="106"/>
      <c r="I25" s="106"/>
      <c r="J25" s="106"/>
      <c r="K25" s="106"/>
      <c r="L25" s="106"/>
      <c r="M25" s="106"/>
      <c r="N25" s="106"/>
      <c r="O25" s="106"/>
      <c r="P25" s="106"/>
      <c r="Q25" s="134"/>
      <c r="R25" s="317"/>
      <c r="S25" s="107"/>
      <c r="T25" s="254"/>
      <c r="U25" s="103"/>
    </row>
    <row r="26" spans="1:21" s="70" customFormat="1" ht="15.75" customHeight="1">
      <c r="A26" s="97"/>
      <c r="B26" s="103"/>
      <c r="C26" s="105"/>
      <c r="D26" s="131"/>
      <c r="E26" s="293"/>
      <c r="F26" s="106"/>
      <c r="G26" s="106"/>
      <c r="H26" s="106"/>
      <c r="I26" s="106"/>
      <c r="J26" s="106"/>
      <c r="K26" s="106"/>
      <c r="L26" s="106"/>
      <c r="M26" s="106"/>
      <c r="N26" s="106"/>
      <c r="O26" s="106"/>
      <c r="P26" s="106"/>
      <c r="Q26" s="134"/>
      <c r="R26" s="317"/>
      <c r="S26" s="107"/>
      <c r="T26" s="254"/>
      <c r="U26" s="103"/>
    </row>
    <row r="27" spans="1:21" s="70" customFormat="1" ht="15.75" customHeight="1">
      <c r="A27" s="97"/>
      <c r="B27" s="103"/>
      <c r="C27" s="105"/>
      <c r="D27" s="131"/>
      <c r="E27" s="293"/>
      <c r="F27" s="106"/>
      <c r="G27" s="106"/>
      <c r="H27" s="106"/>
      <c r="I27" s="106"/>
      <c r="J27" s="106"/>
      <c r="K27" s="106"/>
      <c r="L27" s="106"/>
      <c r="M27" s="106"/>
      <c r="N27" s="106"/>
      <c r="O27" s="106"/>
      <c r="P27" s="106"/>
      <c r="Q27" s="134"/>
      <c r="R27" s="317"/>
      <c r="S27" s="107"/>
      <c r="T27" s="254"/>
      <c r="U27" s="103"/>
    </row>
    <row r="28" spans="1:21" s="70" customFormat="1" ht="15.75" customHeight="1">
      <c r="A28" s="97"/>
      <c r="B28" s="103"/>
      <c r="C28" s="105"/>
      <c r="D28" s="131"/>
      <c r="E28" s="293"/>
      <c r="F28" s="106"/>
      <c r="G28" s="106"/>
      <c r="H28" s="106"/>
      <c r="I28" s="106"/>
      <c r="J28" s="106"/>
      <c r="K28" s="106"/>
      <c r="L28" s="106"/>
      <c r="M28" s="106"/>
      <c r="N28" s="106"/>
      <c r="O28" s="106"/>
      <c r="P28" s="106"/>
      <c r="Q28" s="134"/>
      <c r="R28" s="317"/>
      <c r="S28" s="107"/>
      <c r="T28" s="254"/>
      <c r="U28" s="103"/>
    </row>
    <row r="29" spans="1:21" s="70" customFormat="1" ht="15.75" customHeight="1">
      <c r="A29" s="108" t="s">
        <v>381</v>
      </c>
      <c r="B29" s="110"/>
      <c r="C29" s="105"/>
      <c r="D29" s="131"/>
      <c r="E29" s="293"/>
      <c r="F29" s="107">
        <f>SUM(F7:F28)</f>
        <v>0</v>
      </c>
      <c r="G29" s="107"/>
      <c r="H29" s="107"/>
      <c r="I29" s="107"/>
      <c r="J29" s="107"/>
      <c r="K29" s="107"/>
      <c r="L29" s="107"/>
      <c r="M29" s="107"/>
      <c r="N29" s="107"/>
      <c r="O29" s="107"/>
      <c r="P29" s="107">
        <f>SUM(P7:P28)</f>
        <v>0</v>
      </c>
      <c r="Q29" s="134"/>
      <c r="R29" s="293"/>
      <c r="S29" s="107">
        <f>SUM(S7:S28)</f>
        <v>0</v>
      </c>
      <c r="T29" s="254">
        <f>IF(OR(P29=0,P29=""),"",ROUND((S29-P29)/P29*100,2))</f>
      </c>
      <c r="U29" s="103"/>
    </row>
  </sheetData>
  <sheetProtection/>
  <mergeCells count="13">
    <mergeCell ref="D5:F5"/>
    <mergeCell ref="G5:J5"/>
    <mergeCell ref="K5:N5"/>
    <mergeCell ref="R5:S5"/>
    <mergeCell ref="A29:B29"/>
    <mergeCell ref="A5:A6"/>
    <mergeCell ref="B5:B6"/>
    <mergeCell ref="C5:C6"/>
    <mergeCell ref="O5:O6"/>
    <mergeCell ref="P5:P6"/>
    <mergeCell ref="Q5:Q6"/>
    <mergeCell ref="T5:T6"/>
    <mergeCell ref="U5:U6"/>
  </mergeCells>
  <dataValidations count="1">
    <dataValidation allowBlank="1" showInputMessage="1" showErrorMessage="1" imeMode="off" sqref="A4"/>
  </dataValidations>
  <hyperlinks>
    <hyperlink ref="B2" location="科目索引!E21" display="=IF(评估申报表填表摘要!$A$2=&quot;&quot;,&quot;&quot;,评估申报表填表摘要!$A$2)"/>
    <hyperlink ref="A2" location="'表3-9存货汇总'!A1" display="=IF(表3流资汇总!$A$2=&quot;&quot;,&quot;&quot;,表3流资汇总!$A$2)"/>
  </hyperlinks>
  <printOptions horizontalCentered="1"/>
  <pageMargins left="0.35433070866141736" right="0.35433070866141736" top="0.5905511811023623" bottom="0.7874015748031497" header="1.062992125984252" footer="0.29"/>
  <pageSetup horizontalDpi="600" verticalDpi="600" orientation="landscape" paperSize="9"/>
  <headerFooter alignWithMargins="0">
    <oddHeader>&amp;R&amp;9表3-9-6
共&amp;N页第&amp;P页
金额单位：人民币元</oddHeader>
    <oddFooter>&amp;L&amp;9资产占有单位填表人：
填表日期：     年  月  日&amp;C&amp;9评估人员：
</oddFooter>
  </headerFooter>
  <legacyDrawing r:id="rId2"/>
</worksheet>
</file>

<file path=xl/worksheets/sheet3.xml><?xml version="1.0" encoding="utf-8"?>
<worksheet xmlns="http://schemas.openxmlformats.org/spreadsheetml/2006/main" xmlns:r="http://schemas.openxmlformats.org/officeDocument/2006/relationships">
  <sheetPr>
    <tabColor rgb="FFFF0000"/>
  </sheetPr>
  <dimension ref="A1:G35"/>
  <sheetViews>
    <sheetView zoomScale="75" zoomScaleNormal="75" workbookViewId="0" topLeftCell="A1">
      <pane xSplit="2" ySplit="6" topLeftCell="C7" activePane="bottomRight" state="frozen"/>
      <selection pane="bottomRight" activeCell="G9" sqref="G9"/>
    </sheetView>
  </sheetViews>
  <sheetFormatPr defaultColWidth="9.00390625" defaultRowHeight="14.25"/>
  <cols>
    <col min="1" max="1" width="28.875" style="556" customWidth="1"/>
    <col min="2" max="2" width="3.625" style="556" customWidth="1"/>
    <col min="3" max="5" width="21.75390625" style="556" customWidth="1"/>
    <col min="6" max="6" width="19.75390625" style="556" customWidth="1"/>
    <col min="7" max="7" width="15.00390625" style="556" customWidth="1"/>
    <col min="8" max="16384" width="9.00390625" style="556" customWidth="1"/>
  </cols>
  <sheetData>
    <row r="1" spans="1:7" ht="35.25">
      <c r="A1" s="696" t="s">
        <v>106</v>
      </c>
      <c r="B1" s="697"/>
      <c r="C1" s="697"/>
      <c r="D1" s="697"/>
      <c r="E1" s="697"/>
      <c r="F1" s="697"/>
      <c r="G1" s="697"/>
    </row>
    <row r="2" spans="1:7" ht="21.75" customHeight="1">
      <c r="A2" s="698" t="str">
        <f>IF('评估申报表填表摘要'!$A$2="","",'评估申报表填表摘要'!$A$2)</f>
        <v>返回索引页</v>
      </c>
      <c r="B2" s="699"/>
      <c r="C2" s="699"/>
      <c r="D2" s="699"/>
      <c r="E2" s="699"/>
      <c r="F2" s="699"/>
      <c r="G2" s="700" t="s">
        <v>107</v>
      </c>
    </row>
    <row r="3" spans="1:7" ht="21.75" customHeight="1">
      <c r="A3" s="701" t="s">
        <v>108</v>
      </c>
      <c r="B3" s="701"/>
      <c r="C3" s="701"/>
      <c r="D3" s="701"/>
      <c r="E3" s="701"/>
      <c r="F3" s="701"/>
      <c r="G3" s="700" t="s">
        <v>109</v>
      </c>
    </row>
    <row r="4" spans="1:7" ht="21.75" customHeight="1">
      <c r="A4" s="702" t="s">
        <v>110</v>
      </c>
      <c r="B4" s="702"/>
      <c r="C4" s="702"/>
      <c r="D4" s="702"/>
      <c r="E4" s="702"/>
      <c r="F4" s="600"/>
      <c r="G4" s="700" t="s">
        <v>111</v>
      </c>
    </row>
    <row r="5" spans="1:7" ht="24" customHeight="1">
      <c r="A5" s="586" t="s">
        <v>112</v>
      </c>
      <c r="B5" s="587"/>
      <c r="C5" s="703" t="s">
        <v>113</v>
      </c>
      <c r="D5" s="703" t="s">
        <v>114</v>
      </c>
      <c r="E5" s="703" t="s">
        <v>115</v>
      </c>
      <c r="F5" s="703" t="s">
        <v>116</v>
      </c>
      <c r="G5" s="704" t="s">
        <v>117</v>
      </c>
    </row>
    <row r="6" spans="1:7" ht="24" customHeight="1">
      <c r="A6" s="620"/>
      <c r="B6" s="570"/>
      <c r="C6" s="705" t="s">
        <v>118</v>
      </c>
      <c r="D6" s="706" t="s">
        <v>119</v>
      </c>
      <c r="E6" s="706" t="s">
        <v>120</v>
      </c>
      <c r="F6" s="706" t="s">
        <v>121</v>
      </c>
      <c r="G6" s="707" t="s">
        <v>122</v>
      </c>
    </row>
    <row r="7" spans="1:7" ht="24" customHeight="1">
      <c r="A7" s="708" t="s">
        <v>4</v>
      </c>
      <c r="B7" s="705">
        <v>1</v>
      </c>
      <c r="C7" s="709">
        <f>'分类汇总(1)'!C6/10000</f>
        <v>0</v>
      </c>
      <c r="D7" s="710">
        <f>'分类汇总(1)'!E6/10000</f>
        <v>0</v>
      </c>
      <c r="E7" s="710">
        <f>'分类汇总(1)'!F6/10000</f>
        <v>2.6869</v>
      </c>
      <c r="F7" s="710">
        <f>E7-D7</f>
        <v>2.6869</v>
      </c>
      <c r="G7" s="711">
        <f aca="true" t="shared" si="0" ref="G7:G20">IF(OR(D7=0,D7=""),"",ROUND(F7/D7*100,2))</f>
      </c>
    </row>
    <row r="8" spans="1:7" ht="24" customHeight="1">
      <c r="A8" s="708" t="s">
        <v>123</v>
      </c>
      <c r="B8" s="705">
        <v>2</v>
      </c>
      <c r="C8" s="710">
        <f>'分类汇总(1)'!C19/10000</f>
        <v>0</v>
      </c>
      <c r="D8" s="710">
        <f>'分类汇总(1)'!E19/10000</f>
        <v>0</v>
      </c>
      <c r="E8" s="710">
        <f>'分类汇总(1)'!F19/10000</f>
        <v>53.44</v>
      </c>
      <c r="F8" s="710">
        <f aca="true" t="shared" si="1" ref="F8:F20">E8-D8</f>
        <v>53.44</v>
      </c>
      <c r="G8" s="711">
        <f t="shared" si="0"/>
      </c>
    </row>
    <row r="9" spans="1:7" ht="24" customHeight="1">
      <c r="A9" s="708" t="s">
        <v>124</v>
      </c>
      <c r="B9" s="705">
        <v>3</v>
      </c>
      <c r="C9" s="710">
        <f>'分类汇总(1)'!C20/10000</f>
        <v>0</v>
      </c>
      <c r="D9" s="710">
        <f>'分类汇总(1)'!E20/10000</f>
        <v>0</v>
      </c>
      <c r="E9" s="710">
        <f>'分类汇总(1)'!F20/10000</f>
        <v>0</v>
      </c>
      <c r="F9" s="710">
        <f t="shared" si="1"/>
        <v>0</v>
      </c>
      <c r="G9" s="711">
        <f t="shared" si="0"/>
      </c>
    </row>
    <row r="10" spans="1:7" ht="24" customHeight="1">
      <c r="A10" s="708" t="s">
        <v>125</v>
      </c>
      <c r="B10" s="705">
        <v>4</v>
      </c>
      <c r="C10" s="710">
        <f>'分类汇总(1)'!C21/10000</f>
        <v>0</v>
      </c>
      <c r="D10" s="710">
        <f>'分类汇总(1)'!E21/10000</f>
        <v>0</v>
      </c>
      <c r="E10" s="710">
        <f>'分类汇总(1)'!F21/10000</f>
        <v>0</v>
      </c>
      <c r="F10" s="710">
        <f t="shared" si="1"/>
        <v>0</v>
      </c>
      <c r="G10" s="711">
        <f t="shared" si="0"/>
      </c>
    </row>
    <row r="11" spans="1:7" ht="24" customHeight="1">
      <c r="A11" s="708" t="s">
        <v>126</v>
      </c>
      <c r="B11" s="705">
        <v>5</v>
      </c>
      <c r="C11" s="710">
        <f>'分类汇总(1)'!C23/10000</f>
        <v>0</v>
      </c>
      <c r="D11" s="710">
        <f>'分类汇总(1)'!E23/10000</f>
        <v>0</v>
      </c>
      <c r="E11" s="710">
        <f>'分类汇总(1)'!F23/10000</f>
        <v>0</v>
      </c>
      <c r="F11" s="710">
        <f t="shared" si="1"/>
        <v>0</v>
      </c>
      <c r="G11" s="711">
        <f t="shared" si="0"/>
      </c>
    </row>
    <row r="12" spans="1:7" ht="24" customHeight="1">
      <c r="A12" s="708" t="s">
        <v>127</v>
      </c>
      <c r="B12" s="705">
        <v>6</v>
      </c>
      <c r="C12" s="710">
        <f>'分类汇总(1)'!C24/10000</f>
        <v>0</v>
      </c>
      <c r="D12" s="710">
        <f>'分类汇总(1)'!E24/10000</f>
        <v>0</v>
      </c>
      <c r="E12" s="710">
        <f>'分类汇总(1)'!F24/10000</f>
        <v>0</v>
      </c>
      <c r="F12" s="710">
        <f t="shared" si="1"/>
        <v>0</v>
      </c>
      <c r="G12" s="711">
        <f t="shared" si="0"/>
      </c>
    </row>
    <row r="13" spans="1:7" ht="24" customHeight="1">
      <c r="A13" s="708" t="s">
        <v>128</v>
      </c>
      <c r="B13" s="705">
        <v>7</v>
      </c>
      <c r="C13" s="710">
        <f>SUM('分类汇总(1)'!C33:C37)/10000</f>
        <v>0</v>
      </c>
      <c r="D13" s="710">
        <f>SUM('分类汇总(1)'!E33:E37)/10000</f>
        <v>0</v>
      </c>
      <c r="E13" s="710">
        <f>SUM('分类汇总(1)'!F33:F37)/10000</f>
        <v>53.44</v>
      </c>
      <c r="F13" s="710">
        <f t="shared" si="1"/>
        <v>53.44</v>
      </c>
      <c r="G13" s="711">
        <f t="shared" si="0"/>
      </c>
    </row>
    <row r="14" spans="1:7" ht="24" customHeight="1">
      <c r="A14" s="708" t="s">
        <v>129</v>
      </c>
      <c r="B14" s="705">
        <v>8</v>
      </c>
      <c r="C14" s="710">
        <f>'分类汇总(1)'!C41/10000</f>
        <v>0</v>
      </c>
      <c r="D14" s="710">
        <f>'分类汇总(1)'!E41/10000</f>
        <v>0</v>
      </c>
      <c r="E14" s="710">
        <f>'分类汇总(1)'!F41/10000</f>
        <v>0</v>
      </c>
      <c r="F14" s="710">
        <f t="shared" si="1"/>
        <v>0</v>
      </c>
      <c r="G14" s="711">
        <f t="shared" si="0"/>
      </c>
    </row>
    <row r="15" spans="1:7" ht="24" customHeight="1">
      <c r="A15" s="708" t="s">
        <v>130</v>
      </c>
      <c r="B15" s="705">
        <v>9</v>
      </c>
      <c r="C15" s="709">
        <f>('分类汇总(1)'!C22+'分类汇总(1)'!C38+'分类汇总(1)'!C39+'分类汇总(1)'!C40+'分类汇总(1)'!C44+'分类汇总(1)'!C45+'分类汇总(1)'!C46+'分类汇总(1)'!C47)/10000</f>
        <v>0</v>
      </c>
      <c r="D15" s="709">
        <f>('分类汇总(1)'!E22+'分类汇总(1)'!E38+'分类汇总(1)'!E39+'分类汇总(1)'!E40+'分类汇总(1)'!E44+'分类汇总(1)'!E45+'分类汇总(1)'!E46+'分类汇总(1)'!E47)/10000</f>
        <v>0</v>
      </c>
      <c r="E15" s="709">
        <f>('分类汇总(1)'!F22+'分类汇总(1)'!F38+'分类汇总(1)'!F39+'分类汇总(1)'!F40+'分类汇总(1)'!F44+'分类汇总(1)'!F45+'分类汇总(1)'!F46+'分类汇总(1)'!F47)/10000</f>
        <v>0</v>
      </c>
      <c r="F15" s="710">
        <f t="shared" si="1"/>
        <v>0</v>
      </c>
      <c r="G15" s="711">
        <f t="shared" si="0"/>
      </c>
    </row>
    <row r="16" spans="1:7" ht="24" customHeight="1">
      <c r="A16" s="712" t="s">
        <v>131</v>
      </c>
      <c r="B16" s="705">
        <v>10</v>
      </c>
      <c r="C16" s="710">
        <f>C8+C7</f>
        <v>0</v>
      </c>
      <c r="D16" s="710">
        <f>D8+D7</f>
        <v>0</v>
      </c>
      <c r="E16" s="710">
        <f>E8+E7</f>
        <v>56.1269</v>
      </c>
      <c r="F16" s="710">
        <f t="shared" si="1"/>
        <v>56.1269</v>
      </c>
      <c r="G16" s="711">
        <f t="shared" si="0"/>
      </c>
    </row>
    <row r="17" spans="1:7" ht="24" customHeight="1" hidden="1">
      <c r="A17" s="708" t="s">
        <v>8</v>
      </c>
      <c r="B17" s="705">
        <v>11</v>
      </c>
      <c r="C17" s="710">
        <f>'分类汇总(2)'!C6/10000</f>
        <v>0</v>
      </c>
      <c r="D17" s="710">
        <f>'分类汇总(2)'!E6/10000</f>
        <v>0</v>
      </c>
      <c r="E17" s="710">
        <f>'分类汇总(2)'!F6/10000</f>
        <v>0</v>
      </c>
      <c r="F17" s="710">
        <f t="shared" si="1"/>
        <v>0</v>
      </c>
      <c r="G17" s="711">
        <f t="shared" si="0"/>
      </c>
    </row>
    <row r="18" spans="1:7" ht="24" customHeight="1" hidden="1">
      <c r="A18" s="708" t="s">
        <v>132</v>
      </c>
      <c r="B18" s="705">
        <v>12</v>
      </c>
      <c r="C18" s="710">
        <f>'分类汇总(2)'!C20/10000</f>
        <v>0</v>
      </c>
      <c r="D18" s="710">
        <f>'分类汇总(2)'!E20/10000</f>
        <v>0</v>
      </c>
      <c r="E18" s="710">
        <f>'分类汇总(2)'!F20/10000</f>
        <v>0</v>
      </c>
      <c r="F18" s="710">
        <f t="shared" si="1"/>
        <v>0</v>
      </c>
      <c r="G18" s="711">
        <f t="shared" si="0"/>
      </c>
    </row>
    <row r="19" spans="1:7" ht="24" customHeight="1" hidden="1">
      <c r="A19" s="713" t="s">
        <v>133</v>
      </c>
      <c r="B19" s="705">
        <v>13</v>
      </c>
      <c r="C19" s="710">
        <f>C17+C18</f>
        <v>0</v>
      </c>
      <c r="D19" s="710">
        <f>D17+D18</f>
        <v>0</v>
      </c>
      <c r="E19" s="710">
        <f>E17+E18</f>
        <v>0</v>
      </c>
      <c r="F19" s="710">
        <f t="shared" si="1"/>
        <v>0</v>
      </c>
      <c r="G19" s="711">
        <f t="shared" si="0"/>
      </c>
    </row>
    <row r="20" spans="1:7" ht="24" customHeight="1" hidden="1">
      <c r="A20" s="714" t="s">
        <v>134</v>
      </c>
      <c r="B20" s="715">
        <v>14</v>
      </c>
      <c r="C20" s="716">
        <f>C16-C19</f>
        <v>0</v>
      </c>
      <c r="D20" s="716">
        <f>D16-D19</f>
        <v>0</v>
      </c>
      <c r="E20" s="716">
        <f>E16-E19</f>
        <v>56.1269</v>
      </c>
      <c r="F20" s="716">
        <f t="shared" si="1"/>
        <v>56.1269</v>
      </c>
      <c r="G20" s="717">
        <f t="shared" si="0"/>
      </c>
    </row>
    <row r="21" spans="1:7" ht="25.5" customHeight="1">
      <c r="A21" s="718"/>
      <c r="B21" s="600"/>
      <c r="C21" s="600"/>
      <c r="D21" s="600"/>
      <c r="E21" s="719"/>
      <c r="F21" s="600"/>
      <c r="G21" s="600"/>
    </row>
    <row r="22" spans="1:7" ht="25.5" customHeight="1">
      <c r="A22" s="718"/>
      <c r="B22" s="600"/>
      <c r="C22" s="600"/>
      <c r="D22" s="600"/>
      <c r="E22" s="719"/>
      <c r="F22" s="600"/>
      <c r="G22" s="600"/>
    </row>
    <row r="23" spans="1:7" ht="25.5" customHeight="1">
      <c r="A23" s="718"/>
      <c r="B23" s="600"/>
      <c r="C23" s="600"/>
      <c r="D23" s="600"/>
      <c r="E23" s="719"/>
      <c r="F23" s="720"/>
      <c r="G23" s="600"/>
    </row>
    <row r="24" spans="1:7" ht="19.5" customHeight="1">
      <c r="A24" s="600"/>
      <c r="B24" s="600"/>
      <c r="C24" s="600"/>
      <c r="D24" s="600"/>
      <c r="E24" s="720"/>
      <c r="F24" s="600"/>
      <c r="G24" s="600"/>
    </row>
    <row r="26" ht="14.25">
      <c r="E26" s="598"/>
    </row>
    <row r="28" ht="14.25">
      <c r="E28" s="598"/>
    </row>
    <row r="29" ht="14.25">
      <c r="E29" s="598"/>
    </row>
    <row r="31" ht="14.25">
      <c r="E31" s="598"/>
    </row>
    <row r="35" ht="14.25">
      <c r="E35" s="598"/>
    </row>
  </sheetData>
  <sheetProtection/>
  <mergeCells count="3">
    <mergeCell ref="A3:F3"/>
    <mergeCell ref="A4:E4"/>
    <mergeCell ref="A5:B6"/>
  </mergeCells>
  <hyperlinks>
    <hyperlink ref="A2" location="科目索引!D4" display="=IF(评估申报表填表摘要!$A$2=&quot;&quot;,&quot;&quot;,评估申报表填表摘要!$A$2)"/>
  </hyperlinks>
  <printOptions horizontalCentered="1"/>
  <pageMargins left="0.35433070866141736" right="0.35433070866141736" top="0.7874015748031497" bottom="0.45" header="0.5118110236220472" footer="0.23999999999999996"/>
  <pageSetup horizontalDpi="600" verticalDpi="600" orientation="landscape" paperSize="9" scale="85"/>
</worksheet>
</file>

<file path=xl/worksheets/sheet30.xml><?xml version="1.0" encoding="utf-8"?>
<worksheet xmlns="http://schemas.openxmlformats.org/spreadsheetml/2006/main" xmlns:r="http://schemas.openxmlformats.org/officeDocument/2006/relationships">
  <dimension ref="A1:P30"/>
  <sheetViews>
    <sheetView workbookViewId="0" topLeftCell="A1">
      <pane xSplit="2" ySplit="6" topLeftCell="C7" activePane="bottomRight" state="frozen"/>
      <selection pane="bottomRight" activeCell="W7" sqref="W7:W31"/>
    </sheetView>
  </sheetViews>
  <sheetFormatPr defaultColWidth="9.00390625" defaultRowHeight="15.75" customHeight="1"/>
  <cols>
    <col min="1" max="1" width="5.625" style="71" customWidth="1"/>
    <col min="2" max="2" width="22.625" style="72" customWidth="1"/>
    <col min="3" max="3" width="4.625" style="72" customWidth="1"/>
    <col min="4" max="4" width="6.625" style="71" customWidth="1"/>
    <col min="5" max="5" width="8.625" style="75" customWidth="1"/>
    <col min="6" max="6" width="13.625" style="74" customWidth="1"/>
    <col min="7" max="7" width="11.125" style="74" hidden="1" customWidth="1"/>
    <col min="8" max="9" width="9.75390625" style="74" hidden="1" customWidth="1"/>
    <col min="10" max="10" width="14.75390625" style="74" hidden="1" customWidth="1"/>
    <col min="11" max="11" width="13.625" style="74" customWidth="1"/>
    <col min="12" max="12" width="6.625" style="73" customWidth="1"/>
    <col min="13" max="13" width="8.625" style="75" customWidth="1"/>
    <col min="14" max="14" width="13.625" style="74" customWidth="1"/>
    <col min="15" max="15" width="6.75390625" style="75" customWidth="1"/>
    <col min="16" max="16" width="10.625" style="72" customWidth="1"/>
    <col min="17" max="16384" width="9.00390625" style="73" customWidth="1"/>
  </cols>
  <sheetData>
    <row r="1" spans="1:16" s="69" customFormat="1" ht="24.75" customHeight="1">
      <c r="A1" s="76" t="s">
        <v>529</v>
      </c>
      <c r="B1" s="77"/>
      <c r="C1" s="77"/>
      <c r="D1" s="76"/>
      <c r="E1" s="80"/>
      <c r="F1" s="79"/>
      <c r="G1" s="79"/>
      <c r="H1" s="79"/>
      <c r="I1" s="79"/>
      <c r="J1" s="79"/>
      <c r="K1" s="79"/>
      <c r="L1" s="78"/>
      <c r="M1" s="80"/>
      <c r="N1" s="79"/>
      <c r="O1" s="80"/>
      <c r="P1" s="77"/>
    </row>
    <row r="2" spans="1:16" s="70" customFormat="1" ht="13.5" customHeight="1">
      <c r="A2" s="82" t="str">
        <f>IF('表3流资汇总'!$A$2="","",'表3流资汇总'!$A$2)</f>
        <v>返回</v>
      </c>
      <c r="B2" s="82" t="str">
        <f>IF('评估申报表填表摘要'!$A$2="","",'评估申报表填表摘要'!$A$2)</f>
        <v>返回索引页</v>
      </c>
      <c r="C2" s="84"/>
      <c r="D2" s="113"/>
      <c r="E2" s="86"/>
      <c r="F2" s="85"/>
      <c r="G2" s="85"/>
      <c r="H2" s="85"/>
      <c r="I2" s="85"/>
      <c r="J2" s="85"/>
      <c r="K2" s="85"/>
      <c r="M2" s="86"/>
      <c r="N2" s="85"/>
      <c r="O2" s="86"/>
      <c r="P2" s="111"/>
    </row>
    <row r="3" spans="1:16" s="70" customFormat="1" ht="13.5" customHeight="1">
      <c r="A3" s="87" t="str">
        <f>'结果汇总'!$A$3</f>
        <v>  评估基准日：2020年3月12日</v>
      </c>
      <c r="B3" s="88"/>
      <c r="C3" s="88"/>
      <c r="D3" s="87"/>
      <c r="E3" s="91"/>
      <c r="F3" s="90"/>
      <c r="G3" s="90"/>
      <c r="H3" s="90"/>
      <c r="I3" s="90"/>
      <c r="J3" s="90"/>
      <c r="K3" s="90"/>
      <c r="L3" s="89"/>
      <c r="M3" s="91"/>
      <c r="N3" s="90"/>
      <c r="O3" s="91"/>
      <c r="P3" s="88"/>
    </row>
    <row r="4" spans="1:16" s="70" customFormat="1" ht="13.5" customHeight="1">
      <c r="A4" s="92" t="str">
        <f>'结果汇总'!$A$4</f>
        <v>被评估单位（或者产权持有单位）：左世合、周海翔、云南渝庆建筑劳务有限公司</v>
      </c>
      <c r="B4" s="84"/>
      <c r="C4" s="84"/>
      <c r="D4" s="113"/>
      <c r="E4" s="86"/>
      <c r="F4" s="85"/>
      <c r="G4" s="85"/>
      <c r="H4" s="85"/>
      <c r="I4" s="85"/>
      <c r="J4" s="85"/>
      <c r="K4" s="85"/>
      <c r="M4" s="86"/>
      <c r="N4" s="85"/>
      <c r="O4" s="86"/>
      <c r="P4" s="111"/>
    </row>
    <row r="5" spans="1:16" s="70" customFormat="1" ht="15.75" customHeight="1">
      <c r="A5" s="273" t="s">
        <v>139</v>
      </c>
      <c r="B5" s="273" t="s">
        <v>442</v>
      </c>
      <c r="C5" s="273" t="s">
        <v>443</v>
      </c>
      <c r="D5" s="464" t="s">
        <v>113</v>
      </c>
      <c r="E5" s="465"/>
      <c r="F5" s="466"/>
      <c r="G5" s="467" t="s">
        <v>530</v>
      </c>
      <c r="H5" s="467"/>
      <c r="I5" s="467"/>
      <c r="J5" s="340" t="s">
        <v>531</v>
      </c>
      <c r="K5" s="138" t="s">
        <v>114</v>
      </c>
      <c r="L5" s="375" t="s">
        <v>448</v>
      </c>
      <c r="M5" s="455" t="s">
        <v>115</v>
      </c>
      <c r="N5" s="455"/>
      <c r="O5" s="278" t="s">
        <v>117</v>
      </c>
      <c r="P5" s="273" t="s">
        <v>380</v>
      </c>
    </row>
    <row r="6" spans="1:16" s="70" customFormat="1" ht="15.75" customHeight="1">
      <c r="A6" s="275"/>
      <c r="B6" s="275"/>
      <c r="C6" s="275"/>
      <c r="D6" s="444" t="s">
        <v>449</v>
      </c>
      <c r="E6" s="445" t="s">
        <v>450</v>
      </c>
      <c r="F6" s="468" t="s">
        <v>451</v>
      </c>
      <c r="G6" s="139" t="s">
        <v>532</v>
      </c>
      <c r="H6" s="139" t="s">
        <v>533</v>
      </c>
      <c r="I6" s="139" t="s">
        <v>534</v>
      </c>
      <c r="J6" s="342"/>
      <c r="K6" s="141"/>
      <c r="L6" s="377"/>
      <c r="M6" s="456" t="s">
        <v>450</v>
      </c>
      <c r="N6" s="462" t="s">
        <v>451</v>
      </c>
      <c r="O6" s="279"/>
      <c r="P6" s="275"/>
    </row>
    <row r="7" spans="1:16" s="70" customFormat="1" ht="15.75" customHeight="1">
      <c r="A7" s="97"/>
      <c r="B7" s="103"/>
      <c r="C7" s="105"/>
      <c r="D7" s="131"/>
      <c r="E7" s="293"/>
      <c r="F7" s="106"/>
      <c r="G7" s="106"/>
      <c r="H7" s="106"/>
      <c r="I7" s="106"/>
      <c r="J7" s="106"/>
      <c r="K7" s="106"/>
      <c r="L7" s="134"/>
      <c r="M7" s="317"/>
      <c r="N7" s="107"/>
      <c r="O7" s="254">
        <f>IF(OR(K7=0,K7=""),"",ROUND((N7-K7)/K7*100,2))</f>
      </c>
      <c r="P7" s="103"/>
    </row>
    <row r="8" spans="1:16" s="70" customFormat="1" ht="15.75" customHeight="1">
      <c r="A8" s="97"/>
      <c r="B8" s="103"/>
      <c r="C8" s="105"/>
      <c r="D8" s="131"/>
      <c r="E8" s="293"/>
      <c r="F8" s="106"/>
      <c r="G8" s="106"/>
      <c r="H8" s="106"/>
      <c r="I8" s="106"/>
      <c r="J8" s="106"/>
      <c r="K8" s="106"/>
      <c r="L8" s="134"/>
      <c r="M8" s="293"/>
      <c r="N8" s="106"/>
      <c r="O8" s="254">
        <f aca="true" t="shared" si="0" ref="O8:O30">IF(OR(K8=0,K8=""),"",ROUND((N8-K8)/K8*100,2))</f>
      </c>
      <c r="P8" s="103"/>
    </row>
    <row r="9" spans="1:16" s="70" customFormat="1" ht="15.75" customHeight="1">
      <c r="A9" s="97"/>
      <c r="B9" s="103"/>
      <c r="C9" s="105"/>
      <c r="D9" s="131"/>
      <c r="E9" s="293"/>
      <c r="F9" s="106"/>
      <c r="G9" s="106"/>
      <c r="H9" s="106"/>
      <c r="I9" s="106"/>
      <c r="J9" s="106"/>
      <c r="K9" s="106"/>
      <c r="L9" s="134"/>
      <c r="M9" s="293"/>
      <c r="N9" s="106"/>
      <c r="O9" s="254">
        <f t="shared" si="0"/>
      </c>
      <c r="P9" s="103"/>
    </row>
    <row r="10" spans="1:16" s="70" customFormat="1" ht="15.75" customHeight="1">
      <c r="A10" s="97"/>
      <c r="B10" s="103"/>
      <c r="C10" s="105"/>
      <c r="D10" s="131"/>
      <c r="E10" s="293"/>
      <c r="F10" s="106"/>
      <c r="G10" s="106"/>
      <c r="H10" s="106"/>
      <c r="I10" s="106"/>
      <c r="J10" s="106"/>
      <c r="K10" s="106"/>
      <c r="L10" s="134"/>
      <c r="M10" s="293"/>
      <c r="N10" s="106"/>
      <c r="O10" s="254">
        <f t="shared" si="0"/>
      </c>
      <c r="P10" s="103"/>
    </row>
    <row r="11" spans="1:16" s="70" customFormat="1" ht="15.75" customHeight="1">
      <c r="A11" s="97"/>
      <c r="B11" s="103"/>
      <c r="C11" s="105"/>
      <c r="D11" s="131"/>
      <c r="E11" s="293"/>
      <c r="F11" s="106"/>
      <c r="G11" s="106"/>
      <c r="H11" s="106"/>
      <c r="I11" s="106"/>
      <c r="J11" s="106"/>
      <c r="K11" s="106"/>
      <c r="L11" s="134"/>
      <c r="M11" s="293"/>
      <c r="N11" s="106"/>
      <c r="O11" s="254">
        <f t="shared" si="0"/>
      </c>
      <c r="P11" s="103"/>
    </row>
    <row r="12" spans="1:16" s="70" customFormat="1" ht="15.75" customHeight="1">
      <c r="A12" s="97"/>
      <c r="B12" s="103"/>
      <c r="C12" s="105"/>
      <c r="D12" s="131"/>
      <c r="E12" s="293"/>
      <c r="F12" s="106"/>
      <c r="G12" s="106"/>
      <c r="H12" s="106"/>
      <c r="I12" s="106"/>
      <c r="J12" s="106"/>
      <c r="K12" s="106"/>
      <c r="L12" s="134"/>
      <c r="M12" s="293"/>
      <c r="N12" s="106"/>
      <c r="O12" s="254">
        <f t="shared" si="0"/>
      </c>
      <c r="P12" s="103"/>
    </row>
    <row r="13" spans="1:16" s="70" customFormat="1" ht="15.75" customHeight="1">
      <c r="A13" s="97"/>
      <c r="B13" s="103"/>
      <c r="C13" s="105"/>
      <c r="D13" s="131"/>
      <c r="E13" s="293"/>
      <c r="F13" s="106"/>
      <c r="G13" s="106"/>
      <c r="H13" s="106"/>
      <c r="I13" s="106"/>
      <c r="J13" s="106"/>
      <c r="K13" s="106"/>
      <c r="L13" s="134"/>
      <c r="M13" s="293"/>
      <c r="N13" s="106"/>
      <c r="O13" s="254">
        <f t="shared" si="0"/>
      </c>
      <c r="P13" s="103"/>
    </row>
    <row r="14" spans="1:16" s="70" customFormat="1" ht="15.75" customHeight="1">
      <c r="A14" s="97"/>
      <c r="B14" s="103"/>
      <c r="C14" s="105"/>
      <c r="D14" s="131"/>
      <c r="E14" s="293"/>
      <c r="F14" s="106"/>
      <c r="G14" s="106"/>
      <c r="H14" s="106"/>
      <c r="I14" s="106"/>
      <c r="J14" s="106"/>
      <c r="K14" s="106"/>
      <c r="L14" s="134"/>
      <c r="M14" s="293"/>
      <c r="N14" s="106"/>
      <c r="O14" s="254">
        <f t="shared" si="0"/>
      </c>
      <c r="P14" s="103"/>
    </row>
    <row r="15" spans="1:16" s="70" customFormat="1" ht="15.75" customHeight="1">
      <c r="A15" s="97"/>
      <c r="B15" s="103"/>
      <c r="C15" s="105"/>
      <c r="D15" s="131"/>
      <c r="E15" s="293"/>
      <c r="F15" s="106"/>
      <c r="G15" s="106"/>
      <c r="H15" s="106"/>
      <c r="I15" s="106"/>
      <c r="J15" s="106"/>
      <c r="K15" s="106"/>
      <c r="L15" s="134"/>
      <c r="M15" s="293"/>
      <c r="N15" s="106"/>
      <c r="O15" s="254">
        <f t="shared" si="0"/>
      </c>
      <c r="P15" s="103"/>
    </row>
    <row r="16" spans="1:16" s="70" customFormat="1" ht="15.75" customHeight="1">
      <c r="A16" s="97"/>
      <c r="B16" s="103"/>
      <c r="C16" s="105"/>
      <c r="D16" s="131"/>
      <c r="E16" s="293"/>
      <c r="F16" s="106"/>
      <c r="G16" s="106"/>
      <c r="H16" s="106"/>
      <c r="I16" s="106"/>
      <c r="J16" s="106"/>
      <c r="K16" s="106"/>
      <c r="L16" s="134"/>
      <c r="M16" s="293"/>
      <c r="N16" s="106"/>
      <c r="O16" s="254">
        <f t="shared" si="0"/>
      </c>
      <c r="P16" s="103"/>
    </row>
    <row r="17" spans="1:16" s="70" customFormat="1" ht="15.75" customHeight="1">
      <c r="A17" s="97"/>
      <c r="B17" s="103"/>
      <c r="C17" s="105"/>
      <c r="D17" s="131"/>
      <c r="E17" s="293"/>
      <c r="F17" s="106"/>
      <c r="G17" s="106"/>
      <c r="H17" s="106"/>
      <c r="I17" s="106"/>
      <c r="J17" s="106"/>
      <c r="K17" s="106"/>
      <c r="L17" s="134"/>
      <c r="M17" s="293"/>
      <c r="N17" s="106"/>
      <c r="O17" s="254">
        <f t="shared" si="0"/>
      </c>
      <c r="P17" s="103"/>
    </row>
    <row r="18" spans="1:16" s="70" customFormat="1" ht="15.75" customHeight="1">
      <c r="A18" s="97"/>
      <c r="B18" s="103"/>
      <c r="C18" s="105"/>
      <c r="D18" s="131"/>
      <c r="E18" s="293"/>
      <c r="F18" s="106"/>
      <c r="G18" s="106"/>
      <c r="H18" s="106"/>
      <c r="I18" s="106"/>
      <c r="J18" s="106"/>
      <c r="K18" s="106"/>
      <c r="L18" s="134"/>
      <c r="M18" s="293"/>
      <c r="N18" s="106"/>
      <c r="O18" s="254">
        <f t="shared" si="0"/>
      </c>
      <c r="P18" s="103"/>
    </row>
    <row r="19" spans="1:16" s="70" customFormat="1" ht="15.75" customHeight="1">
      <c r="A19" s="97"/>
      <c r="B19" s="103"/>
      <c r="C19" s="105"/>
      <c r="D19" s="131"/>
      <c r="E19" s="293"/>
      <c r="F19" s="106"/>
      <c r="G19" s="106"/>
      <c r="H19" s="106"/>
      <c r="I19" s="106"/>
      <c r="J19" s="106"/>
      <c r="K19" s="106"/>
      <c r="L19" s="134"/>
      <c r="M19" s="293"/>
      <c r="N19" s="106"/>
      <c r="O19" s="254"/>
      <c r="P19" s="103"/>
    </row>
    <row r="20" spans="1:16" s="70" customFormat="1" ht="15.75" customHeight="1">
      <c r="A20" s="97"/>
      <c r="B20" s="103"/>
      <c r="C20" s="105"/>
      <c r="D20" s="131"/>
      <c r="E20" s="293"/>
      <c r="F20" s="106"/>
      <c r="G20" s="106"/>
      <c r="H20" s="106"/>
      <c r="I20" s="106"/>
      <c r="J20" s="106"/>
      <c r="K20" s="106"/>
      <c r="L20" s="134"/>
      <c r="M20" s="293"/>
      <c r="N20" s="106"/>
      <c r="O20" s="254"/>
      <c r="P20" s="103"/>
    </row>
    <row r="21" spans="1:16" s="70" customFormat="1" ht="15.75" customHeight="1">
      <c r="A21" s="97"/>
      <c r="B21" s="103"/>
      <c r="C21" s="105"/>
      <c r="D21" s="131"/>
      <c r="E21" s="293"/>
      <c r="F21" s="106"/>
      <c r="G21" s="106"/>
      <c r="H21" s="106"/>
      <c r="I21" s="106"/>
      <c r="J21" s="106"/>
      <c r="K21" s="106"/>
      <c r="L21" s="134"/>
      <c r="M21" s="293"/>
      <c r="N21" s="106"/>
      <c r="O21" s="254">
        <f t="shared" si="0"/>
      </c>
      <c r="P21" s="103"/>
    </row>
    <row r="22" spans="1:16" s="70" customFormat="1" ht="15.75" customHeight="1">
      <c r="A22" s="97"/>
      <c r="B22" s="103"/>
      <c r="C22" s="105"/>
      <c r="D22" s="131"/>
      <c r="E22" s="293"/>
      <c r="F22" s="106"/>
      <c r="G22" s="106"/>
      <c r="H22" s="106"/>
      <c r="I22" s="106"/>
      <c r="J22" s="106"/>
      <c r="K22" s="106"/>
      <c r="L22" s="134"/>
      <c r="M22" s="293"/>
      <c r="N22" s="106"/>
      <c r="O22" s="254">
        <f t="shared" si="0"/>
      </c>
      <c r="P22" s="103"/>
    </row>
    <row r="23" spans="1:16" s="70" customFormat="1" ht="15.75" customHeight="1">
      <c r="A23" s="97"/>
      <c r="B23" s="103"/>
      <c r="C23" s="105"/>
      <c r="D23" s="131"/>
      <c r="E23" s="293"/>
      <c r="F23" s="106"/>
      <c r="G23" s="106"/>
      <c r="H23" s="106"/>
      <c r="I23" s="106"/>
      <c r="J23" s="106"/>
      <c r="K23" s="106"/>
      <c r="L23" s="134"/>
      <c r="M23" s="293"/>
      <c r="N23" s="106"/>
      <c r="O23" s="254">
        <f t="shared" si="0"/>
      </c>
      <c r="P23" s="103"/>
    </row>
    <row r="24" spans="1:16" s="70" customFormat="1" ht="15.75" customHeight="1">
      <c r="A24" s="97"/>
      <c r="B24" s="103"/>
      <c r="C24" s="105"/>
      <c r="D24" s="131"/>
      <c r="E24" s="293"/>
      <c r="F24" s="106"/>
      <c r="G24" s="106"/>
      <c r="H24" s="106"/>
      <c r="I24" s="106"/>
      <c r="J24" s="106"/>
      <c r="K24" s="106"/>
      <c r="L24" s="134"/>
      <c r="M24" s="293"/>
      <c r="N24" s="106"/>
      <c r="O24" s="254">
        <f t="shared" si="0"/>
      </c>
      <c r="P24" s="103"/>
    </row>
    <row r="25" spans="1:16" s="70" customFormat="1" ht="15.75" customHeight="1">
      <c r="A25" s="97"/>
      <c r="B25" s="103"/>
      <c r="C25" s="105"/>
      <c r="D25" s="131"/>
      <c r="E25" s="293"/>
      <c r="F25" s="106"/>
      <c r="G25" s="106"/>
      <c r="H25" s="106"/>
      <c r="I25" s="106"/>
      <c r="J25" s="106"/>
      <c r="K25" s="106"/>
      <c r="L25" s="134"/>
      <c r="M25" s="293"/>
      <c r="N25" s="106"/>
      <c r="O25" s="254">
        <f t="shared" si="0"/>
      </c>
      <c r="P25" s="103"/>
    </row>
    <row r="26" spans="1:16" s="70" customFormat="1" ht="15.75" customHeight="1">
      <c r="A26" s="97"/>
      <c r="B26" s="103"/>
      <c r="C26" s="105"/>
      <c r="D26" s="131"/>
      <c r="E26" s="293"/>
      <c r="F26" s="106"/>
      <c r="G26" s="106"/>
      <c r="H26" s="106"/>
      <c r="I26" s="106"/>
      <c r="J26" s="106"/>
      <c r="K26" s="106"/>
      <c r="L26" s="134"/>
      <c r="M26" s="293"/>
      <c r="N26" s="106"/>
      <c r="O26" s="254">
        <f t="shared" si="0"/>
      </c>
      <c r="P26" s="103"/>
    </row>
    <row r="27" spans="1:16" s="70" customFormat="1" ht="15.75" customHeight="1">
      <c r="A27" s="97"/>
      <c r="B27" s="103"/>
      <c r="C27" s="105"/>
      <c r="D27" s="131"/>
      <c r="E27" s="293"/>
      <c r="F27" s="106"/>
      <c r="G27" s="106"/>
      <c r="H27" s="106"/>
      <c r="I27" s="106"/>
      <c r="J27" s="106"/>
      <c r="K27" s="106"/>
      <c r="L27" s="134"/>
      <c r="M27" s="293"/>
      <c r="N27" s="106"/>
      <c r="O27" s="254">
        <f t="shared" si="0"/>
      </c>
      <c r="P27" s="103"/>
    </row>
    <row r="28" spans="1:16" s="70" customFormat="1" ht="15.75" customHeight="1">
      <c r="A28" s="97"/>
      <c r="B28" s="103"/>
      <c r="C28" s="105"/>
      <c r="D28" s="131"/>
      <c r="E28" s="293"/>
      <c r="F28" s="106"/>
      <c r="G28" s="106"/>
      <c r="H28" s="106"/>
      <c r="I28" s="106"/>
      <c r="J28" s="106"/>
      <c r="K28" s="106"/>
      <c r="L28" s="134"/>
      <c r="M28" s="293"/>
      <c r="N28" s="106"/>
      <c r="O28" s="254">
        <f t="shared" si="0"/>
      </c>
      <c r="P28" s="103"/>
    </row>
    <row r="29" spans="1:16" s="70" customFormat="1" ht="15.75" customHeight="1">
      <c r="A29" s="97"/>
      <c r="B29" s="103"/>
      <c r="C29" s="105"/>
      <c r="D29" s="131"/>
      <c r="E29" s="293"/>
      <c r="F29" s="106"/>
      <c r="G29" s="106"/>
      <c r="H29" s="106"/>
      <c r="I29" s="106"/>
      <c r="J29" s="106"/>
      <c r="K29" s="106"/>
      <c r="L29" s="134"/>
      <c r="M29" s="293"/>
      <c r="N29" s="106"/>
      <c r="O29" s="254">
        <f t="shared" si="0"/>
      </c>
      <c r="P29" s="103"/>
    </row>
    <row r="30" spans="1:16" s="70" customFormat="1" ht="15.75" customHeight="1">
      <c r="A30" s="108" t="s">
        <v>381</v>
      </c>
      <c r="B30" s="110"/>
      <c r="C30" s="105"/>
      <c r="D30" s="131"/>
      <c r="E30" s="293"/>
      <c r="F30" s="107">
        <f>SUM(F7:F29)</f>
        <v>0</v>
      </c>
      <c r="G30" s="107"/>
      <c r="H30" s="107"/>
      <c r="I30" s="107"/>
      <c r="J30" s="107"/>
      <c r="K30" s="107">
        <f>SUM(K7:K29)</f>
        <v>0</v>
      </c>
      <c r="L30" s="134"/>
      <c r="M30" s="293"/>
      <c r="N30" s="107">
        <f>SUM(N7:N29)</f>
        <v>0</v>
      </c>
      <c r="O30" s="254">
        <f t="shared" si="0"/>
      </c>
      <c r="P30" s="103"/>
    </row>
  </sheetData>
  <sheetProtection/>
  <mergeCells count="12">
    <mergeCell ref="D5:F5"/>
    <mergeCell ref="G5:I5"/>
    <mergeCell ref="M5:N5"/>
    <mergeCell ref="A30:B30"/>
    <mergeCell ref="A5:A6"/>
    <mergeCell ref="B5:B6"/>
    <mergeCell ref="C5:C6"/>
    <mergeCell ref="J5:J6"/>
    <mergeCell ref="K5:K6"/>
    <mergeCell ref="L5:L6"/>
    <mergeCell ref="O5:O6"/>
    <mergeCell ref="P5:P6"/>
  </mergeCells>
  <dataValidations count="1">
    <dataValidation allowBlank="1" showInputMessage="1" showErrorMessage="1" imeMode="off" sqref="A4"/>
  </dataValidations>
  <hyperlinks>
    <hyperlink ref="B2" location="科目索引!E22" display="=IF(评估申报表填表摘要!$A$2=&quot;&quot;,&quot;&quot;,评估申报表填表摘要!$A$2)"/>
    <hyperlink ref="A2" location="'表3-9存货汇总'!A1" display="=IF(表3流资汇总!$A$2=&quot;&quot;,&quot;&quot;,表3流资汇总!$A$2)"/>
  </hyperlinks>
  <printOptions horizontalCentered="1"/>
  <pageMargins left="0.35433070866141736" right="0.35433070866141736" top="0.5905511811023623" bottom="0.7874015748031497" header="1.062992125984252" footer="0.39"/>
  <pageSetup horizontalDpi="600" verticalDpi="600" orientation="landscape" paperSize="9"/>
  <headerFooter alignWithMargins="0">
    <oddHeader>&amp;R&amp;9表3-9-7
共&amp;N页第&amp;P页
金额单位：人民币元</oddHeader>
    <oddFooter>&amp;L&amp;9资产占有单位填表人：
填表日期：     年  月  日&amp;C&amp;9评估人员：
</oddFooter>
  </headerFooter>
</worksheet>
</file>

<file path=xl/worksheets/sheet31.xml><?xml version="1.0" encoding="utf-8"?>
<worksheet xmlns="http://schemas.openxmlformats.org/spreadsheetml/2006/main" xmlns:r="http://schemas.openxmlformats.org/officeDocument/2006/relationships">
  <dimension ref="A1:R34"/>
  <sheetViews>
    <sheetView workbookViewId="0" topLeftCell="A1">
      <pane xSplit="3" ySplit="6" topLeftCell="G7" activePane="bottomRight" state="frozen"/>
      <selection pane="bottomRight" activeCell="W7" sqref="W7:W31"/>
    </sheetView>
  </sheetViews>
  <sheetFormatPr defaultColWidth="9.00390625" defaultRowHeight="15.75" customHeight="1"/>
  <cols>
    <col min="1" max="1" width="3.625" style="71" customWidth="1"/>
    <col min="2" max="2" width="18.625" style="72" customWidth="1"/>
    <col min="3" max="3" width="17.25390625" style="72" customWidth="1"/>
    <col min="4" max="4" width="4.625" style="72" customWidth="1"/>
    <col min="5" max="5" width="5.625" style="73" customWidth="1"/>
    <col min="6" max="6" width="7.625" style="75" customWidth="1"/>
    <col min="7" max="7" width="12.625" style="74" customWidth="1"/>
    <col min="8" max="8" width="10.625" style="74" hidden="1" customWidth="1"/>
    <col min="9" max="10" width="7.75390625" style="74" hidden="1" customWidth="1"/>
    <col min="11" max="11" width="10.00390625" style="74" hidden="1" customWidth="1"/>
    <col min="12" max="12" width="10.50390625" style="74" hidden="1" customWidth="1"/>
    <col min="13" max="13" width="12.625" style="74" customWidth="1"/>
    <col min="14" max="14" width="6.625" style="73" customWidth="1"/>
    <col min="15" max="15" width="7.625" style="75" customWidth="1"/>
    <col min="16" max="16" width="12.625" style="74" customWidth="1"/>
    <col min="17" max="17" width="6.75390625" style="75" customWidth="1"/>
    <col min="18" max="18" width="6.375" style="72" customWidth="1"/>
    <col min="19" max="16384" width="9.00390625" style="73" customWidth="1"/>
  </cols>
  <sheetData>
    <row r="1" spans="1:18" s="69" customFormat="1" ht="24.75" customHeight="1">
      <c r="A1" s="76" t="s">
        <v>535</v>
      </c>
      <c r="B1" s="77"/>
      <c r="C1" s="77"/>
      <c r="D1" s="77"/>
      <c r="E1" s="78"/>
      <c r="F1" s="80"/>
      <c r="G1" s="79"/>
      <c r="H1" s="79"/>
      <c r="I1" s="79"/>
      <c r="J1" s="79"/>
      <c r="K1" s="79"/>
      <c r="L1" s="79"/>
      <c r="M1" s="79"/>
      <c r="N1" s="78"/>
      <c r="O1" s="80"/>
      <c r="P1" s="79"/>
      <c r="Q1" s="80"/>
      <c r="R1" s="77"/>
    </row>
    <row r="2" spans="1:18" s="70" customFormat="1" ht="13.5" customHeight="1">
      <c r="A2" s="82" t="str">
        <f>IF('表3流资汇总'!$A$2="","",'表3流资汇总'!$A$2)</f>
        <v>返回</v>
      </c>
      <c r="B2" s="82" t="str">
        <f>IF('评估申报表填表摘要'!$A$2="","",'评估申报表填表摘要'!$A$2)</f>
        <v>返回索引页</v>
      </c>
      <c r="C2" s="84"/>
      <c r="D2" s="84"/>
      <c r="F2" s="86"/>
      <c r="G2" s="85"/>
      <c r="H2" s="85"/>
      <c r="I2" s="85"/>
      <c r="J2" s="85"/>
      <c r="K2" s="85"/>
      <c r="L2" s="85"/>
      <c r="M2" s="85"/>
      <c r="O2" s="86"/>
      <c r="P2" s="85"/>
      <c r="Q2" s="86"/>
      <c r="R2" s="111"/>
    </row>
    <row r="3" spans="1:18" s="70" customFormat="1" ht="13.5" customHeight="1">
      <c r="A3" s="87" t="str">
        <f>'结果汇总'!$A$3</f>
        <v>  评估基准日：2020年3月12日</v>
      </c>
      <c r="B3" s="88"/>
      <c r="C3" s="88"/>
      <c r="D3" s="88"/>
      <c r="E3" s="89"/>
      <c r="F3" s="91"/>
      <c r="G3" s="90"/>
      <c r="H3" s="90"/>
      <c r="I3" s="90"/>
      <c r="J3" s="90"/>
      <c r="K3" s="90"/>
      <c r="L3" s="90"/>
      <c r="M3" s="90"/>
      <c r="N3" s="89"/>
      <c r="O3" s="91"/>
      <c r="P3" s="90"/>
      <c r="Q3" s="91"/>
      <c r="R3" s="88"/>
    </row>
    <row r="4" spans="1:18" s="70" customFormat="1" ht="13.5" customHeight="1">
      <c r="A4" s="92" t="str">
        <f>'结果汇总'!$A$4</f>
        <v>被评估单位（或者产权持有单位）：左世合、周海翔、云南渝庆建筑劳务有限公司</v>
      </c>
      <c r="B4" s="84"/>
      <c r="C4" s="84"/>
      <c r="D4" s="84"/>
      <c r="F4" s="86"/>
      <c r="G4" s="85"/>
      <c r="H4" s="85"/>
      <c r="I4" s="85"/>
      <c r="J4" s="85"/>
      <c r="K4" s="85"/>
      <c r="L4" s="85"/>
      <c r="M4" s="85"/>
      <c r="O4" s="86"/>
      <c r="P4" s="85"/>
      <c r="Q4" s="86"/>
      <c r="R4" s="111"/>
    </row>
    <row r="5" spans="1:18" s="70" customFormat="1" ht="15.75" customHeight="1">
      <c r="A5" s="119" t="s">
        <v>139</v>
      </c>
      <c r="B5" s="119" t="s">
        <v>536</v>
      </c>
      <c r="C5" s="119" t="s">
        <v>537</v>
      </c>
      <c r="D5" s="273" t="s">
        <v>443</v>
      </c>
      <c r="E5" s="324" t="s">
        <v>113</v>
      </c>
      <c r="F5" s="438"/>
      <c r="G5" s="370"/>
      <c r="H5" s="132" t="s">
        <v>461</v>
      </c>
      <c r="I5" s="332" t="s">
        <v>538</v>
      </c>
      <c r="J5" s="332"/>
      <c r="K5" s="340" t="s">
        <v>539</v>
      </c>
      <c r="L5" s="340" t="s">
        <v>424</v>
      </c>
      <c r="M5" s="124" t="s">
        <v>114</v>
      </c>
      <c r="N5" s="439" t="s">
        <v>448</v>
      </c>
      <c r="O5" s="277" t="s">
        <v>115</v>
      </c>
      <c r="P5" s="277"/>
      <c r="Q5" s="278" t="s">
        <v>117</v>
      </c>
      <c r="R5" s="119" t="s">
        <v>380</v>
      </c>
    </row>
    <row r="6" spans="1:18" s="70" customFormat="1" ht="15.75" customHeight="1">
      <c r="A6" s="126"/>
      <c r="B6" s="126"/>
      <c r="C6" s="126"/>
      <c r="D6" s="275"/>
      <c r="E6" s="99" t="s">
        <v>449</v>
      </c>
      <c r="F6" s="309" t="s">
        <v>450</v>
      </c>
      <c r="G6" s="100" t="s">
        <v>451</v>
      </c>
      <c r="H6" s="133"/>
      <c r="I6" s="140" t="s">
        <v>540</v>
      </c>
      <c r="J6" s="140" t="s">
        <v>541</v>
      </c>
      <c r="K6" s="342"/>
      <c r="L6" s="342"/>
      <c r="M6" s="128"/>
      <c r="N6" s="440"/>
      <c r="O6" s="102" t="s">
        <v>450</v>
      </c>
      <c r="P6" s="101" t="s">
        <v>451</v>
      </c>
      <c r="Q6" s="279"/>
      <c r="R6" s="126"/>
    </row>
    <row r="7" spans="1:18" s="70" customFormat="1" ht="15.75" customHeight="1">
      <c r="A7" s="97"/>
      <c r="B7" s="103"/>
      <c r="C7" s="103"/>
      <c r="D7" s="105"/>
      <c r="E7" s="134"/>
      <c r="F7" s="293"/>
      <c r="G7" s="106"/>
      <c r="H7" s="106"/>
      <c r="I7" s="106"/>
      <c r="J7" s="106"/>
      <c r="K7" s="106"/>
      <c r="L7" s="106"/>
      <c r="M7" s="106"/>
      <c r="N7" s="134"/>
      <c r="O7" s="293"/>
      <c r="P7" s="107"/>
      <c r="Q7" s="254">
        <f>IF(OR(M7=0,M7=""),"",ROUND((P7-M7)/M7*100,2))</f>
      </c>
      <c r="R7" s="103"/>
    </row>
    <row r="8" spans="1:18" s="70" customFormat="1" ht="15.75" customHeight="1">
      <c r="A8" s="97"/>
      <c r="B8" s="103"/>
      <c r="C8" s="103"/>
      <c r="D8" s="105"/>
      <c r="E8" s="134"/>
      <c r="F8" s="293"/>
      <c r="G8" s="106"/>
      <c r="H8" s="106"/>
      <c r="I8" s="106"/>
      <c r="J8" s="106"/>
      <c r="K8" s="106"/>
      <c r="L8" s="106"/>
      <c r="M8" s="106"/>
      <c r="N8" s="134"/>
      <c r="O8" s="293"/>
      <c r="P8" s="106"/>
      <c r="Q8" s="254">
        <f aca="true" t="shared" si="0" ref="Q8:Q30">IF(OR(M8=0,M8=""),"",ROUND((P8-M8)/M8*100,2))</f>
      </c>
      <c r="R8" s="103"/>
    </row>
    <row r="9" spans="1:18" s="70" customFormat="1" ht="15.75" customHeight="1">
      <c r="A9" s="97"/>
      <c r="B9" s="103"/>
      <c r="C9" s="103"/>
      <c r="D9" s="105"/>
      <c r="E9" s="134"/>
      <c r="F9" s="293"/>
      <c r="G9" s="106"/>
      <c r="H9" s="106"/>
      <c r="I9" s="106"/>
      <c r="J9" s="106"/>
      <c r="K9" s="106"/>
      <c r="L9" s="106"/>
      <c r="M9" s="106"/>
      <c r="N9" s="134"/>
      <c r="O9" s="293"/>
      <c r="P9" s="106"/>
      <c r="Q9" s="254">
        <f t="shared" si="0"/>
      </c>
      <c r="R9" s="103"/>
    </row>
    <row r="10" spans="1:18" s="70" customFormat="1" ht="15.75" customHeight="1">
      <c r="A10" s="97"/>
      <c r="B10" s="103"/>
      <c r="C10" s="103"/>
      <c r="D10" s="105"/>
      <c r="E10" s="134"/>
      <c r="F10" s="293"/>
      <c r="G10" s="106"/>
      <c r="H10" s="106"/>
      <c r="I10" s="106"/>
      <c r="J10" s="106"/>
      <c r="K10" s="106"/>
      <c r="L10" s="106"/>
      <c r="M10" s="106"/>
      <c r="N10" s="134"/>
      <c r="O10" s="293"/>
      <c r="P10" s="106"/>
      <c r="Q10" s="254">
        <f t="shared" si="0"/>
      </c>
      <c r="R10" s="103"/>
    </row>
    <row r="11" spans="1:18" s="70" customFormat="1" ht="15.75" customHeight="1">
      <c r="A11" s="97"/>
      <c r="B11" s="103"/>
      <c r="C11" s="103"/>
      <c r="D11" s="105"/>
      <c r="E11" s="134"/>
      <c r="F11" s="293"/>
      <c r="G11" s="106"/>
      <c r="H11" s="106"/>
      <c r="I11" s="106"/>
      <c r="J11" s="106"/>
      <c r="K11" s="106"/>
      <c r="L11" s="106"/>
      <c r="M11" s="106"/>
      <c r="N11" s="134"/>
      <c r="O11" s="293"/>
      <c r="P11" s="106"/>
      <c r="Q11" s="254">
        <f t="shared" si="0"/>
      </c>
      <c r="R11" s="103"/>
    </row>
    <row r="12" spans="1:18" s="70" customFormat="1" ht="15.75" customHeight="1">
      <c r="A12" s="97"/>
      <c r="B12" s="103"/>
      <c r="C12" s="103"/>
      <c r="D12" s="105"/>
      <c r="E12" s="134"/>
      <c r="F12" s="293"/>
      <c r="G12" s="106"/>
      <c r="H12" s="106"/>
      <c r="I12" s="106"/>
      <c r="J12" s="106"/>
      <c r="K12" s="106"/>
      <c r="L12" s="106"/>
      <c r="M12" s="106"/>
      <c r="N12" s="134"/>
      <c r="O12" s="293"/>
      <c r="P12" s="106"/>
      <c r="Q12" s="254">
        <f t="shared" si="0"/>
      </c>
      <c r="R12" s="103"/>
    </row>
    <row r="13" spans="1:18" s="70" customFormat="1" ht="15.75" customHeight="1">
      <c r="A13" s="97"/>
      <c r="B13" s="103"/>
      <c r="C13" s="103"/>
      <c r="D13" s="105"/>
      <c r="E13" s="134"/>
      <c r="F13" s="293"/>
      <c r="G13" s="106"/>
      <c r="H13" s="106"/>
      <c r="I13" s="106"/>
      <c r="J13" s="106"/>
      <c r="K13" s="106"/>
      <c r="L13" s="106"/>
      <c r="M13" s="106"/>
      <c r="N13" s="134"/>
      <c r="O13" s="293"/>
      <c r="P13" s="106"/>
      <c r="Q13" s="254">
        <f t="shared" si="0"/>
      </c>
      <c r="R13" s="103"/>
    </row>
    <row r="14" spans="1:18" s="70" customFormat="1" ht="15.75" customHeight="1">
      <c r="A14" s="97"/>
      <c r="B14" s="103"/>
      <c r="C14" s="103"/>
      <c r="D14" s="105"/>
      <c r="E14" s="134"/>
      <c r="F14" s="293"/>
      <c r="G14" s="106"/>
      <c r="H14" s="106"/>
      <c r="I14" s="106"/>
      <c r="J14" s="106"/>
      <c r="K14" s="106"/>
      <c r="L14" s="106"/>
      <c r="M14" s="106"/>
      <c r="N14" s="134"/>
      <c r="O14" s="293"/>
      <c r="P14" s="106"/>
      <c r="Q14" s="254">
        <f t="shared" si="0"/>
      </c>
      <c r="R14" s="103"/>
    </row>
    <row r="15" spans="1:18" s="70" customFormat="1" ht="15.75" customHeight="1">
      <c r="A15" s="97"/>
      <c r="B15" s="103"/>
      <c r="C15" s="103"/>
      <c r="D15" s="105"/>
      <c r="E15" s="134"/>
      <c r="F15" s="293"/>
      <c r="G15" s="106"/>
      <c r="H15" s="106"/>
      <c r="I15" s="106"/>
      <c r="J15" s="106"/>
      <c r="K15" s="106"/>
      <c r="L15" s="106"/>
      <c r="M15" s="106"/>
      <c r="N15" s="134"/>
      <c r="O15" s="293"/>
      <c r="P15" s="106"/>
      <c r="Q15" s="254">
        <f t="shared" si="0"/>
      </c>
      <c r="R15" s="103"/>
    </row>
    <row r="16" spans="1:18" s="70" customFormat="1" ht="15.75" customHeight="1">
      <c r="A16" s="97"/>
      <c r="B16" s="103"/>
      <c r="C16" s="103"/>
      <c r="D16" s="105"/>
      <c r="E16" s="134"/>
      <c r="F16" s="293"/>
      <c r="G16" s="106"/>
      <c r="H16" s="106"/>
      <c r="I16" s="106"/>
      <c r="J16" s="106"/>
      <c r="K16" s="106"/>
      <c r="L16" s="106"/>
      <c r="M16" s="106"/>
      <c r="N16" s="134"/>
      <c r="O16" s="293"/>
      <c r="P16" s="106"/>
      <c r="Q16" s="254">
        <f t="shared" si="0"/>
      </c>
      <c r="R16" s="103"/>
    </row>
    <row r="17" spans="1:18" s="70" customFormat="1" ht="15.75" customHeight="1">
      <c r="A17" s="97"/>
      <c r="B17" s="103"/>
      <c r="C17" s="103"/>
      <c r="D17" s="105"/>
      <c r="E17" s="134"/>
      <c r="F17" s="293"/>
      <c r="G17" s="106"/>
      <c r="H17" s="106"/>
      <c r="I17" s="106"/>
      <c r="J17" s="106"/>
      <c r="K17" s="106"/>
      <c r="L17" s="106"/>
      <c r="M17" s="106"/>
      <c r="N17" s="134"/>
      <c r="O17" s="293"/>
      <c r="P17" s="106"/>
      <c r="Q17" s="254">
        <f t="shared" si="0"/>
      </c>
      <c r="R17" s="103"/>
    </row>
    <row r="18" spans="1:18" s="70" customFormat="1" ht="15.75" customHeight="1">
      <c r="A18" s="97"/>
      <c r="B18" s="103"/>
      <c r="C18" s="103"/>
      <c r="D18" s="105"/>
      <c r="E18" s="134"/>
      <c r="F18" s="293"/>
      <c r="G18" s="106"/>
      <c r="H18" s="106"/>
      <c r="I18" s="106"/>
      <c r="J18" s="106"/>
      <c r="K18" s="106"/>
      <c r="L18" s="106"/>
      <c r="M18" s="106"/>
      <c r="N18" s="134"/>
      <c r="O18" s="293"/>
      <c r="P18" s="106"/>
      <c r="Q18" s="254">
        <f t="shared" si="0"/>
      </c>
      <c r="R18" s="103"/>
    </row>
    <row r="19" spans="1:18" s="70" customFormat="1" ht="15.75" customHeight="1">
      <c r="A19" s="97"/>
      <c r="B19" s="103"/>
      <c r="C19" s="103"/>
      <c r="D19" s="105"/>
      <c r="E19" s="134"/>
      <c r="F19" s="293"/>
      <c r="G19" s="106"/>
      <c r="H19" s="106"/>
      <c r="I19" s="106"/>
      <c r="J19" s="106"/>
      <c r="K19" s="106"/>
      <c r="L19" s="106"/>
      <c r="M19" s="106"/>
      <c r="N19" s="134"/>
      <c r="O19" s="293"/>
      <c r="P19" s="106"/>
      <c r="Q19" s="254"/>
      <c r="R19" s="103"/>
    </row>
    <row r="20" spans="1:18" s="70" customFormat="1" ht="15.75" customHeight="1">
      <c r="A20" s="97"/>
      <c r="B20" s="103"/>
      <c r="C20" s="103"/>
      <c r="D20" s="105"/>
      <c r="E20" s="134"/>
      <c r="F20" s="293"/>
      <c r="G20" s="106"/>
      <c r="H20" s="106"/>
      <c r="I20" s="106"/>
      <c r="J20" s="106"/>
      <c r="K20" s="106"/>
      <c r="L20" s="106"/>
      <c r="M20" s="106"/>
      <c r="N20" s="134"/>
      <c r="O20" s="293"/>
      <c r="P20" s="106"/>
      <c r="Q20" s="254"/>
      <c r="R20" s="103"/>
    </row>
    <row r="21" spans="1:18" s="70" customFormat="1" ht="15.75" customHeight="1">
      <c r="A21" s="97"/>
      <c r="B21" s="103"/>
      <c r="C21" s="103"/>
      <c r="D21" s="105"/>
      <c r="E21" s="134"/>
      <c r="F21" s="293"/>
      <c r="G21" s="106"/>
      <c r="H21" s="106"/>
      <c r="I21" s="106"/>
      <c r="J21" s="106"/>
      <c r="K21" s="106"/>
      <c r="L21" s="106"/>
      <c r="M21" s="106"/>
      <c r="N21" s="134"/>
      <c r="O21" s="293"/>
      <c r="P21" s="106"/>
      <c r="Q21" s="254">
        <f t="shared" si="0"/>
      </c>
      <c r="R21" s="103"/>
    </row>
    <row r="22" spans="1:18" s="70" customFormat="1" ht="15.75" customHeight="1">
      <c r="A22" s="97"/>
      <c r="B22" s="103"/>
      <c r="C22" s="103"/>
      <c r="D22" s="105"/>
      <c r="E22" s="134"/>
      <c r="F22" s="293"/>
      <c r="G22" s="106"/>
      <c r="H22" s="106"/>
      <c r="I22" s="106"/>
      <c r="J22" s="106"/>
      <c r="K22" s="106"/>
      <c r="L22" s="106"/>
      <c r="M22" s="106"/>
      <c r="N22" s="134"/>
      <c r="O22" s="293"/>
      <c r="P22" s="106"/>
      <c r="Q22" s="254">
        <f t="shared" si="0"/>
      </c>
      <c r="R22" s="103"/>
    </row>
    <row r="23" spans="1:18" s="70" customFormat="1" ht="15.75" customHeight="1">
      <c r="A23" s="97"/>
      <c r="B23" s="103"/>
      <c r="C23" s="103"/>
      <c r="D23" s="105"/>
      <c r="E23" s="134"/>
      <c r="F23" s="293"/>
      <c r="G23" s="106"/>
      <c r="H23" s="106"/>
      <c r="I23" s="106"/>
      <c r="J23" s="106"/>
      <c r="K23" s="106"/>
      <c r="L23" s="106"/>
      <c r="M23" s="106"/>
      <c r="N23" s="134"/>
      <c r="O23" s="293"/>
      <c r="P23" s="106"/>
      <c r="Q23" s="254">
        <f t="shared" si="0"/>
      </c>
      <c r="R23" s="103"/>
    </row>
    <row r="24" spans="1:18" s="70" customFormat="1" ht="15.75" customHeight="1">
      <c r="A24" s="97"/>
      <c r="B24" s="103"/>
      <c r="C24" s="103"/>
      <c r="D24" s="105"/>
      <c r="E24" s="134"/>
      <c r="F24" s="293"/>
      <c r="G24" s="106"/>
      <c r="H24" s="106"/>
      <c r="I24" s="106"/>
      <c r="J24" s="106"/>
      <c r="K24" s="106"/>
      <c r="L24" s="106"/>
      <c r="M24" s="106"/>
      <c r="N24" s="134"/>
      <c r="O24" s="293"/>
      <c r="P24" s="106"/>
      <c r="Q24" s="254">
        <f t="shared" si="0"/>
      </c>
      <c r="R24" s="103"/>
    </row>
    <row r="25" spans="1:18" s="70" customFormat="1" ht="15.75" customHeight="1">
      <c r="A25" s="97"/>
      <c r="B25" s="103"/>
      <c r="C25" s="103"/>
      <c r="D25" s="105"/>
      <c r="E25" s="134"/>
      <c r="F25" s="293"/>
      <c r="G25" s="106"/>
      <c r="H25" s="106"/>
      <c r="I25" s="106"/>
      <c r="J25" s="106"/>
      <c r="K25" s="106"/>
      <c r="L25" s="106"/>
      <c r="M25" s="106"/>
      <c r="N25" s="134"/>
      <c r="O25" s="293"/>
      <c r="P25" s="106"/>
      <c r="Q25" s="254">
        <f t="shared" si="0"/>
      </c>
      <c r="R25" s="103"/>
    </row>
    <row r="26" spans="1:18" s="70" customFormat="1" ht="15.75" customHeight="1">
      <c r="A26" s="97"/>
      <c r="B26" s="103"/>
      <c r="C26" s="103"/>
      <c r="D26" s="105"/>
      <c r="E26" s="134"/>
      <c r="F26" s="293"/>
      <c r="G26" s="106"/>
      <c r="H26" s="106"/>
      <c r="I26" s="106"/>
      <c r="J26" s="106"/>
      <c r="K26" s="106"/>
      <c r="L26" s="106"/>
      <c r="M26" s="106"/>
      <c r="N26" s="134"/>
      <c r="O26" s="293"/>
      <c r="P26" s="106"/>
      <c r="Q26" s="254">
        <f t="shared" si="0"/>
      </c>
      <c r="R26" s="103"/>
    </row>
    <row r="27" spans="1:18" s="70" customFormat="1" ht="15.75" customHeight="1">
      <c r="A27" s="97"/>
      <c r="B27" s="103"/>
      <c r="C27" s="103"/>
      <c r="D27" s="105"/>
      <c r="E27" s="134"/>
      <c r="F27" s="293"/>
      <c r="G27" s="106"/>
      <c r="H27" s="106"/>
      <c r="I27" s="106"/>
      <c r="J27" s="106"/>
      <c r="K27" s="106"/>
      <c r="L27" s="106"/>
      <c r="M27" s="106"/>
      <c r="N27" s="134"/>
      <c r="O27" s="293"/>
      <c r="P27" s="106"/>
      <c r="Q27" s="254">
        <f t="shared" si="0"/>
      </c>
      <c r="R27" s="103"/>
    </row>
    <row r="28" spans="1:18" s="70" customFormat="1" ht="15.75" customHeight="1">
      <c r="A28" s="97"/>
      <c r="B28" s="103"/>
      <c r="C28" s="103"/>
      <c r="D28" s="105"/>
      <c r="E28" s="134"/>
      <c r="F28" s="293"/>
      <c r="G28" s="106"/>
      <c r="H28" s="106"/>
      <c r="I28" s="106"/>
      <c r="J28" s="106"/>
      <c r="K28" s="106"/>
      <c r="L28" s="106"/>
      <c r="M28" s="106"/>
      <c r="N28" s="134"/>
      <c r="O28" s="293"/>
      <c r="P28" s="106"/>
      <c r="Q28" s="254">
        <f t="shared" si="0"/>
      </c>
      <c r="R28" s="103"/>
    </row>
    <row r="29" spans="1:18" s="70" customFormat="1" ht="15.75" customHeight="1">
      <c r="A29" s="97"/>
      <c r="B29" s="103"/>
      <c r="C29" s="103"/>
      <c r="D29" s="105"/>
      <c r="E29" s="134"/>
      <c r="F29" s="293"/>
      <c r="G29" s="106"/>
      <c r="H29" s="106"/>
      <c r="I29" s="106"/>
      <c r="J29" s="106"/>
      <c r="K29" s="106"/>
      <c r="L29" s="106"/>
      <c r="M29" s="106"/>
      <c r="N29" s="134"/>
      <c r="O29" s="293"/>
      <c r="P29" s="106"/>
      <c r="Q29" s="254">
        <f t="shared" si="0"/>
      </c>
      <c r="R29" s="103"/>
    </row>
    <row r="30" spans="1:18" s="70" customFormat="1" ht="15.75" customHeight="1">
      <c r="A30" s="108" t="s">
        <v>381</v>
      </c>
      <c r="B30" s="109"/>
      <c r="C30" s="110"/>
      <c r="D30" s="105"/>
      <c r="E30" s="134"/>
      <c r="F30" s="293"/>
      <c r="G30" s="107">
        <f>SUM(G7:G29)</f>
        <v>0</v>
      </c>
      <c r="H30" s="107"/>
      <c r="I30" s="107"/>
      <c r="J30" s="107"/>
      <c r="K30" s="107"/>
      <c r="L30" s="107"/>
      <c r="M30" s="107">
        <f>SUM(M7:M29)</f>
        <v>0</v>
      </c>
      <c r="N30" s="134"/>
      <c r="O30" s="293"/>
      <c r="P30" s="107">
        <f>SUM(P7:P29)</f>
        <v>0</v>
      </c>
      <c r="Q30" s="254">
        <f t="shared" si="0"/>
      </c>
      <c r="R30" s="103"/>
    </row>
    <row r="32" ht="15.75" customHeight="1">
      <c r="A32" s="463" t="s">
        <v>542</v>
      </c>
    </row>
    <row r="33" ht="15.75" customHeight="1">
      <c r="A33" s="463" t="s">
        <v>543</v>
      </c>
    </row>
    <row r="34" ht="15.75" customHeight="1">
      <c r="A34" s="463" t="s">
        <v>544</v>
      </c>
    </row>
  </sheetData>
  <sheetProtection/>
  <mergeCells count="15">
    <mergeCell ref="E5:G5"/>
    <mergeCell ref="I5:J5"/>
    <mergeCell ref="O5:P5"/>
    <mergeCell ref="A30:C30"/>
    <mergeCell ref="A5:A6"/>
    <mergeCell ref="B5:B6"/>
    <mergeCell ref="C5:C6"/>
    <mergeCell ref="D5:D6"/>
    <mergeCell ref="H5:H6"/>
    <mergeCell ref="K5:K6"/>
    <mergeCell ref="L5:L6"/>
    <mergeCell ref="M5:M6"/>
    <mergeCell ref="N5:N6"/>
    <mergeCell ref="Q5:Q6"/>
    <mergeCell ref="R5:R6"/>
  </mergeCells>
  <dataValidations count="1">
    <dataValidation allowBlank="1" showInputMessage="1" showErrorMessage="1" imeMode="off" sqref="A4"/>
  </dataValidations>
  <hyperlinks>
    <hyperlink ref="B2" location="科目索引!E23" display="=IF(评估申报表填表摘要!$A$2=&quot;&quot;,&quot;&quot;,评估申报表填表摘要!$A$2)"/>
    <hyperlink ref="A2" location="'表3-9存货汇总'!A1" display="=IF(表3流资汇总!$A$2=&quot;&quot;,&quot;&quot;,表3流资汇总!$A$2)"/>
  </hyperlinks>
  <printOptions horizontalCentered="1"/>
  <pageMargins left="0.35433070866141736" right="0.35433070866141736" top="0.5905511811023623" bottom="0.7874015748031497" header="1.062992125984252" footer="0.36"/>
  <pageSetup horizontalDpi="600" verticalDpi="600" orientation="landscape" paperSize="9"/>
  <headerFooter alignWithMargins="0">
    <oddHeader>&amp;R&amp;9表3-9-8
共&amp;N页第&amp;P页
金额单位：人民币元</oddHeader>
    <oddFooter>&amp;L&amp;9资产占有单位填表人：
填表日期：     年  月  日&amp;C&amp;9评估人员：
</oddFooter>
  </headerFooter>
  <legacyDrawing r:id="rId2"/>
</worksheet>
</file>

<file path=xl/worksheets/sheet32.xml><?xml version="1.0" encoding="utf-8"?>
<worksheet xmlns="http://schemas.openxmlformats.org/spreadsheetml/2006/main" xmlns:r="http://schemas.openxmlformats.org/officeDocument/2006/relationships">
  <dimension ref="A1:S60"/>
  <sheetViews>
    <sheetView workbookViewId="0" topLeftCell="A1">
      <pane xSplit="2" ySplit="6" topLeftCell="C7" activePane="bottomRight" state="frozen"/>
      <selection pane="bottomRight" activeCell="H13" sqref="H13"/>
    </sheetView>
  </sheetViews>
  <sheetFormatPr defaultColWidth="9.00390625" defaultRowHeight="15.75" customHeight="1"/>
  <cols>
    <col min="1" max="1" width="5.625" style="71" customWidth="1"/>
    <col min="2" max="2" width="26.625" style="72" customWidth="1"/>
    <col min="3" max="3" width="4.625" style="72" customWidth="1"/>
    <col min="4" max="4" width="8.00390625" style="71" customWidth="1"/>
    <col min="5" max="5" width="12.75390625" style="75" customWidth="1"/>
    <col min="6" max="6" width="6.625" style="75" customWidth="1"/>
    <col min="7" max="7" width="8.25390625" style="75" customWidth="1"/>
    <col min="8" max="8" width="11.875" style="75" customWidth="1"/>
    <col min="9" max="10" width="9.125" style="75" hidden="1" customWidth="1"/>
    <col min="11" max="11" width="7.00390625" style="75" customWidth="1"/>
    <col min="12" max="12" width="8.875" style="75" customWidth="1"/>
    <col min="13" max="13" width="13.625" style="74" customWidth="1"/>
    <col min="14" max="14" width="6.625" style="71" customWidth="1"/>
    <col min="15" max="15" width="8.625" style="75" customWidth="1"/>
    <col min="16" max="16" width="6.625" style="71" customWidth="1"/>
    <col min="17" max="17" width="13.625" style="74" customWidth="1"/>
    <col min="18" max="18" width="6.75390625" style="75" customWidth="1"/>
    <col min="19" max="19" width="8.875" style="72" customWidth="1"/>
    <col min="20" max="16384" width="9.00390625" style="73" customWidth="1"/>
  </cols>
  <sheetData>
    <row r="1" spans="1:19" s="69" customFormat="1" ht="24.75" customHeight="1">
      <c r="A1" s="76" t="s">
        <v>545</v>
      </c>
      <c r="B1" s="77"/>
      <c r="C1" s="77"/>
      <c r="D1" s="76"/>
      <c r="E1" s="80"/>
      <c r="F1" s="80"/>
      <c r="G1" s="80"/>
      <c r="H1" s="80"/>
      <c r="I1" s="80"/>
      <c r="J1" s="80"/>
      <c r="K1" s="80"/>
      <c r="L1" s="80"/>
      <c r="M1" s="79"/>
      <c r="N1" s="76"/>
      <c r="O1" s="80"/>
      <c r="P1" s="76"/>
      <c r="Q1" s="79"/>
      <c r="R1" s="80"/>
      <c r="S1" s="77"/>
    </row>
    <row r="2" spans="1:19" s="70" customFormat="1" ht="13.5" customHeight="1">
      <c r="A2" s="82" t="str">
        <f>IF('表3流资汇总'!$A$2="","",'表3流资汇总'!$A$2)</f>
        <v>返回</v>
      </c>
      <c r="B2" s="82" t="str">
        <f>IF('评估申报表填表摘要'!$A$2="","",'评估申报表填表摘要'!$A$2)</f>
        <v>返回索引页</v>
      </c>
      <c r="C2" s="84"/>
      <c r="D2" s="113"/>
      <c r="E2" s="86"/>
      <c r="F2" s="86"/>
      <c r="G2" s="86"/>
      <c r="H2" s="86"/>
      <c r="I2" s="86"/>
      <c r="J2" s="86"/>
      <c r="K2" s="86"/>
      <c r="L2" s="451"/>
      <c r="M2" s="85"/>
      <c r="N2" s="113"/>
      <c r="O2" s="86"/>
      <c r="P2" s="113"/>
      <c r="Q2" s="85"/>
      <c r="R2" s="86"/>
      <c r="S2" s="111"/>
    </row>
    <row r="3" spans="1:19" s="70" customFormat="1" ht="13.5" customHeight="1">
      <c r="A3" s="87" t="str">
        <f>'结果汇总'!$A$3</f>
        <v>  评估基准日：2020年3月12日</v>
      </c>
      <c r="B3" s="88"/>
      <c r="C3" s="88"/>
      <c r="D3" s="87"/>
      <c r="E3" s="91"/>
      <c r="F3" s="91"/>
      <c r="G3" s="91"/>
      <c r="H3" s="91"/>
      <c r="I3" s="91"/>
      <c r="J3" s="91"/>
      <c r="K3" s="91"/>
      <c r="L3" s="91"/>
      <c r="M3" s="90"/>
      <c r="N3" s="87"/>
      <c r="O3" s="91"/>
      <c r="P3" s="87"/>
      <c r="Q3" s="90"/>
      <c r="R3" s="91"/>
      <c r="S3" s="88"/>
    </row>
    <row r="4" spans="1:19" s="70" customFormat="1" ht="13.5" customHeight="1">
      <c r="A4" s="92" t="str">
        <f>'结果汇总'!$A$4</f>
        <v>被评估单位（或者产权持有单位）：左世合、周海翔、云南渝庆建筑劳务有限公司</v>
      </c>
      <c r="B4" s="84"/>
      <c r="C4" s="84"/>
      <c r="D4" s="113"/>
      <c r="E4" s="86"/>
      <c r="F4" s="86"/>
      <c r="G4" s="86"/>
      <c r="H4" s="86"/>
      <c r="I4" s="86"/>
      <c r="J4" s="86"/>
      <c r="K4" s="86"/>
      <c r="L4" s="86"/>
      <c r="M4" s="85"/>
      <c r="N4" s="113"/>
      <c r="O4" s="86"/>
      <c r="P4" s="113"/>
      <c r="Q4" s="85"/>
      <c r="R4" s="86"/>
      <c r="S4" s="111"/>
    </row>
    <row r="5" spans="1:19" s="70" customFormat="1" ht="15.75" customHeight="1">
      <c r="A5" s="273" t="s">
        <v>139</v>
      </c>
      <c r="B5" s="273" t="s">
        <v>442</v>
      </c>
      <c r="C5" s="273" t="s">
        <v>443</v>
      </c>
      <c r="D5" s="323" t="s">
        <v>113</v>
      </c>
      <c r="E5" s="323"/>
      <c r="F5" s="441" t="s">
        <v>546</v>
      </c>
      <c r="G5" s="442"/>
      <c r="H5" s="443"/>
      <c r="I5" s="452" t="s">
        <v>547</v>
      </c>
      <c r="J5" s="453"/>
      <c r="K5" s="340" t="s">
        <v>548</v>
      </c>
      <c r="L5" s="340" t="s">
        <v>549</v>
      </c>
      <c r="M5" s="454" t="s">
        <v>114</v>
      </c>
      <c r="N5" s="193" t="s">
        <v>448</v>
      </c>
      <c r="O5" s="455" t="s">
        <v>115</v>
      </c>
      <c r="P5" s="455"/>
      <c r="Q5" s="455"/>
      <c r="R5" s="278" t="s">
        <v>117</v>
      </c>
      <c r="S5" s="273" t="s">
        <v>380</v>
      </c>
    </row>
    <row r="6" spans="1:19" s="70" customFormat="1" ht="15.75" customHeight="1">
      <c r="A6" s="275"/>
      <c r="B6" s="275"/>
      <c r="C6" s="275"/>
      <c r="D6" s="444" t="s">
        <v>449</v>
      </c>
      <c r="E6" s="445" t="s">
        <v>451</v>
      </c>
      <c r="F6" s="446" t="s">
        <v>449</v>
      </c>
      <c r="G6" s="446" t="s">
        <v>450</v>
      </c>
      <c r="H6" s="446" t="s">
        <v>451</v>
      </c>
      <c r="I6" s="446" t="s">
        <v>550</v>
      </c>
      <c r="J6" s="446" t="s">
        <v>551</v>
      </c>
      <c r="K6" s="342"/>
      <c r="L6" s="342"/>
      <c r="M6" s="454"/>
      <c r="N6" s="196"/>
      <c r="O6" s="456" t="s">
        <v>450</v>
      </c>
      <c r="P6" s="457" t="s">
        <v>552</v>
      </c>
      <c r="Q6" s="462" t="s">
        <v>451</v>
      </c>
      <c r="R6" s="279"/>
      <c r="S6" s="275"/>
    </row>
    <row r="7" spans="1:19" s="148" customFormat="1" ht="11.25">
      <c r="A7" s="97"/>
      <c r="B7" s="105"/>
      <c r="C7" s="105"/>
      <c r="D7" s="447"/>
      <c r="E7" s="106"/>
      <c r="F7" s="448"/>
      <c r="G7" s="97"/>
      <c r="H7" s="106"/>
      <c r="I7" s="458"/>
      <c r="J7" s="459"/>
      <c r="K7" s="380"/>
      <c r="L7" s="460"/>
      <c r="M7" s="106"/>
      <c r="N7" s="448"/>
      <c r="O7" s="458"/>
      <c r="P7" s="447"/>
      <c r="Q7" s="106"/>
      <c r="R7" s="391"/>
      <c r="S7" s="380"/>
    </row>
    <row r="8" spans="1:19" s="148" customFormat="1" ht="11.25">
      <c r="A8" s="97"/>
      <c r="B8" s="105"/>
      <c r="C8" s="105"/>
      <c r="D8" s="447"/>
      <c r="E8" s="106"/>
      <c r="F8" s="448"/>
      <c r="G8" s="97"/>
      <c r="H8" s="106"/>
      <c r="I8" s="458"/>
      <c r="J8" s="459"/>
      <c r="K8" s="380"/>
      <c r="L8" s="460"/>
      <c r="M8" s="106"/>
      <c r="N8" s="448"/>
      <c r="O8" s="458"/>
      <c r="P8" s="447"/>
      <c r="Q8" s="106"/>
      <c r="R8" s="391"/>
      <c r="S8" s="380"/>
    </row>
    <row r="9" spans="1:19" s="148" customFormat="1" ht="11.25">
      <c r="A9" s="97"/>
      <c r="B9" s="105"/>
      <c r="C9" s="105"/>
      <c r="D9" s="447"/>
      <c r="E9" s="106"/>
      <c r="F9" s="448"/>
      <c r="G9" s="97"/>
      <c r="H9" s="106"/>
      <c r="I9" s="458"/>
      <c r="J9" s="459"/>
      <c r="K9" s="380"/>
      <c r="L9" s="460"/>
      <c r="M9" s="106"/>
      <c r="N9" s="448"/>
      <c r="O9" s="458"/>
      <c r="P9" s="447"/>
      <c r="Q9" s="106"/>
      <c r="R9" s="391"/>
      <c r="S9" s="380"/>
    </row>
    <row r="10" spans="1:19" s="148" customFormat="1" ht="11.25">
      <c r="A10" s="97"/>
      <c r="B10" s="105"/>
      <c r="C10" s="105"/>
      <c r="D10" s="447"/>
      <c r="E10" s="106"/>
      <c r="F10" s="448"/>
      <c r="G10" s="97"/>
      <c r="H10" s="106"/>
      <c r="I10" s="458"/>
      <c r="J10" s="459"/>
      <c r="K10" s="380"/>
      <c r="L10" s="460"/>
      <c r="M10" s="106"/>
      <c r="N10" s="448"/>
      <c r="O10" s="458"/>
      <c r="P10" s="447"/>
      <c r="Q10" s="106"/>
      <c r="R10" s="391"/>
      <c r="S10" s="380"/>
    </row>
    <row r="11" spans="1:19" s="148" customFormat="1" ht="11.25">
      <c r="A11" s="97"/>
      <c r="B11" s="105"/>
      <c r="C11" s="105"/>
      <c r="D11" s="447"/>
      <c r="E11" s="106"/>
      <c r="F11" s="448"/>
      <c r="G11" s="97"/>
      <c r="H11" s="106"/>
      <c r="I11" s="458"/>
      <c r="J11" s="459"/>
      <c r="K11" s="380"/>
      <c r="L11" s="460"/>
      <c r="M11" s="106"/>
      <c r="N11" s="448"/>
      <c r="O11" s="458"/>
      <c r="P11" s="447"/>
      <c r="Q11" s="106"/>
      <c r="R11" s="391"/>
      <c r="S11" s="380"/>
    </row>
    <row r="12" spans="1:19" s="148" customFormat="1" ht="11.25">
      <c r="A12" s="97"/>
      <c r="B12" s="105"/>
      <c r="C12" s="105"/>
      <c r="D12" s="447"/>
      <c r="E12" s="106"/>
      <c r="F12" s="448"/>
      <c r="G12" s="97"/>
      <c r="H12" s="106"/>
      <c r="I12" s="458"/>
      <c r="J12" s="459"/>
      <c r="K12" s="380"/>
      <c r="L12" s="460"/>
      <c r="M12" s="106"/>
      <c r="N12" s="448"/>
      <c r="O12" s="458"/>
      <c r="P12" s="447"/>
      <c r="Q12" s="106"/>
      <c r="R12" s="391"/>
      <c r="S12" s="380"/>
    </row>
    <row r="13" spans="1:19" s="148" customFormat="1" ht="11.25">
      <c r="A13" s="97"/>
      <c r="B13" s="105"/>
      <c r="C13" s="105"/>
      <c r="D13" s="447"/>
      <c r="E13" s="106"/>
      <c r="F13" s="448"/>
      <c r="G13" s="97"/>
      <c r="H13" s="106"/>
      <c r="I13" s="458"/>
      <c r="J13" s="459"/>
      <c r="K13" s="380"/>
      <c r="L13" s="460"/>
      <c r="M13" s="106"/>
      <c r="N13" s="448"/>
      <c r="O13" s="458"/>
      <c r="P13" s="447"/>
      <c r="Q13" s="106"/>
      <c r="R13" s="391"/>
      <c r="S13" s="380"/>
    </row>
    <row r="14" spans="1:19" s="148" customFormat="1" ht="11.25">
      <c r="A14" s="97"/>
      <c r="B14" s="105"/>
      <c r="C14" s="105"/>
      <c r="D14" s="447"/>
      <c r="E14" s="106"/>
      <c r="F14" s="448"/>
      <c r="G14" s="97"/>
      <c r="H14" s="106"/>
      <c r="I14" s="458"/>
      <c r="J14" s="459"/>
      <c r="K14" s="380"/>
      <c r="L14" s="460"/>
      <c r="M14" s="106"/>
      <c r="N14" s="448"/>
      <c r="O14" s="458"/>
      <c r="P14" s="447"/>
      <c r="Q14" s="106"/>
      <c r="R14" s="391"/>
      <c r="S14" s="380"/>
    </row>
    <row r="15" spans="1:19" s="148" customFormat="1" ht="11.25">
      <c r="A15" s="97"/>
      <c r="B15" s="105"/>
      <c r="C15" s="105"/>
      <c r="D15" s="447"/>
      <c r="E15" s="106"/>
      <c r="F15" s="448"/>
      <c r="G15" s="97"/>
      <c r="H15" s="106"/>
      <c r="I15" s="458"/>
      <c r="J15" s="459"/>
      <c r="K15" s="380"/>
      <c r="L15" s="460"/>
      <c r="M15" s="106"/>
      <c r="N15" s="448"/>
      <c r="O15" s="458"/>
      <c r="P15" s="447"/>
      <c r="Q15" s="106"/>
      <c r="R15" s="391"/>
      <c r="S15" s="380"/>
    </row>
    <row r="16" spans="1:19" s="148" customFormat="1" ht="11.25">
      <c r="A16" s="97"/>
      <c r="B16" s="105"/>
      <c r="C16" s="105"/>
      <c r="D16" s="447"/>
      <c r="E16" s="106"/>
      <c r="F16" s="448"/>
      <c r="G16" s="97"/>
      <c r="H16" s="106"/>
      <c r="I16" s="458"/>
      <c r="J16" s="459"/>
      <c r="K16" s="380"/>
      <c r="L16" s="460"/>
      <c r="M16" s="106"/>
      <c r="N16" s="448"/>
      <c r="O16" s="458"/>
      <c r="P16" s="447"/>
      <c r="Q16" s="106"/>
      <c r="R16" s="391"/>
      <c r="S16" s="380"/>
    </row>
    <row r="17" spans="1:19" s="148" customFormat="1" ht="11.25">
      <c r="A17" s="97"/>
      <c r="B17" s="105"/>
      <c r="C17" s="105"/>
      <c r="D17" s="447"/>
      <c r="E17" s="106"/>
      <c r="F17" s="448"/>
      <c r="G17" s="97"/>
      <c r="H17" s="106"/>
      <c r="I17" s="458"/>
      <c r="J17" s="459"/>
      <c r="K17" s="380"/>
      <c r="L17" s="460"/>
      <c r="M17" s="106"/>
      <c r="N17" s="448"/>
      <c r="O17" s="458"/>
      <c r="P17" s="447"/>
      <c r="Q17" s="106"/>
      <c r="R17" s="391"/>
      <c r="S17" s="380"/>
    </row>
    <row r="18" spans="1:19" s="148" customFormat="1" ht="11.25">
      <c r="A18" s="97"/>
      <c r="B18" s="105"/>
      <c r="C18" s="105"/>
      <c r="D18" s="447"/>
      <c r="E18" s="106"/>
      <c r="F18" s="448"/>
      <c r="G18" s="97"/>
      <c r="H18" s="106"/>
      <c r="I18" s="458"/>
      <c r="J18" s="459"/>
      <c r="K18" s="380"/>
      <c r="L18" s="460"/>
      <c r="M18" s="106"/>
      <c r="N18" s="448"/>
      <c r="O18" s="458"/>
      <c r="P18" s="447"/>
      <c r="Q18" s="106"/>
      <c r="R18" s="391"/>
      <c r="S18" s="380"/>
    </row>
    <row r="19" spans="1:19" s="148" customFormat="1" ht="11.25">
      <c r="A19" s="97"/>
      <c r="B19" s="105"/>
      <c r="C19" s="105"/>
      <c r="D19" s="447"/>
      <c r="E19" s="106"/>
      <c r="F19" s="448"/>
      <c r="G19" s="97"/>
      <c r="H19" s="106"/>
      <c r="I19" s="458"/>
      <c r="J19" s="459"/>
      <c r="K19" s="380"/>
      <c r="L19" s="460"/>
      <c r="M19" s="106"/>
      <c r="N19" s="448"/>
      <c r="O19" s="458"/>
      <c r="P19" s="447"/>
      <c r="Q19" s="106"/>
      <c r="R19" s="391"/>
      <c r="S19" s="380"/>
    </row>
    <row r="20" spans="1:19" s="148" customFormat="1" ht="11.25">
      <c r="A20" s="97"/>
      <c r="B20" s="105"/>
      <c r="C20" s="105"/>
      <c r="D20" s="447"/>
      <c r="E20" s="106"/>
      <c r="F20" s="448"/>
      <c r="G20" s="97"/>
      <c r="H20" s="106"/>
      <c r="I20" s="458"/>
      <c r="J20" s="459"/>
      <c r="K20" s="380"/>
      <c r="L20" s="460"/>
      <c r="M20" s="106"/>
      <c r="N20" s="448"/>
      <c r="O20" s="458"/>
      <c r="P20" s="447"/>
      <c r="Q20" s="106"/>
      <c r="R20" s="391"/>
      <c r="S20" s="380"/>
    </row>
    <row r="21" spans="1:19" s="148" customFormat="1" ht="11.25">
      <c r="A21" s="97"/>
      <c r="B21" s="105"/>
      <c r="C21" s="105"/>
      <c r="D21" s="447"/>
      <c r="E21" s="106"/>
      <c r="F21" s="448"/>
      <c r="G21" s="97"/>
      <c r="H21" s="106"/>
      <c r="I21" s="458"/>
      <c r="J21" s="459"/>
      <c r="K21" s="380"/>
      <c r="L21" s="460"/>
      <c r="M21" s="106"/>
      <c r="N21" s="448"/>
      <c r="O21" s="458"/>
      <c r="P21" s="447"/>
      <c r="Q21" s="106"/>
      <c r="R21" s="391"/>
      <c r="S21" s="380"/>
    </row>
    <row r="22" spans="1:19" s="148" customFormat="1" ht="11.25">
      <c r="A22" s="97"/>
      <c r="B22" s="105"/>
      <c r="C22" s="105"/>
      <c r="D22" s="447"/>
      <c r="E22" s="106"/>
      <c r="F22" s="448"/>
      <c r="G22" s="97"/>
      <c r="H22" s="106"/>
      <c r="I22" s="458"/>
      <c r="J22" s="459"/>
      <c r="K22" s="380"/>
      <c r="L22" s="460"/>
      <c r="M22" s="106"/>
      <c r="N22" s="448"/>
      <c r="O22" s="458"/>
      <c r="P22" s="447"/>
      <c r="Q22" s="106"/>
      <c r="R22" s="391"/>
      <c r="S22" s="380"/>
    </row>
    <row r="23" spans="1:19" s="148" customFormat="1" ht="11.25">
      <c r="A23" s="97"/>
      <c r="B23" s="105"/>
      <c r="C23" s="105"/>
      <c r="D23" s="447"/>
      <c r="E23" s="106"/>
      <c r="F23" s="448"/>
      <c r="G23" s="97"/>
      <c r="H23" s="106"/>
      <c r="I23" s="458"/>
      <c r="J23" s="459"/>
      <c r="K23" s="380"/>
      <c r="L23" s="460"/>
      <c r="M23" s="106"/>
      <c r="N23" s="448"/>
      <c r="O23" s="458"/>
      <c r="P23" s="447"/>
      <c r="Q23" s="106"/>
      <c r="R23" s="391"/>
      <c r="S23" s="380"/>
    </row>
    <row r="24" spans="1:19" s="148" customFormat="1" ht="11.25">
      <c r="A24" s="97"/>
      <c r="B24" s="105"/>
      <c r="C24" s="105"/>
      <c r="D24" s="447"/>
      <c r="E24" s="106"/>
      <c r="F24" s="448"/>
      <c r="G24" s="97"/>
      <c r="H24" s="106"/>
      <c r="I24" s="458"/>
      <c r="J24" s="459"/>
      <c r="K24" s="380"/>
      <c r="L24" s="460"/>
      <c r="M24" s="106"/>
      <c r="N24" s="448"/>
      <c r="O24" s="458"/>
      <c r="P24" s="447"/>
      <c r="Q24" s="106"/>
      <c r="R24" s="391"/>
      <c r="S24" s="380"/>
    </row>
    <row r="25" spans="1:19" s="148" customFormat="1" ht="11.25">
      <c r="A25" s="97"/>
      <c r="B25" s="105"/>
      <c r="C25" s="105"/>
      <c r="D25" s="447"/>
      <c r="E25" s="106"/>
      <c r="F25" s="448"/>
      <c r="G25" s="97"/>
      <c r="H25" s="106"/>
      <c r="I25" s="458"/>
      <c r="J25" s="459"/>
      <c r="K25" s="380"/>
      <c r="L25" s="460"/>
      <c r="M25" s="106"/>
      <c r="N25" s="448"/>
      <c r="O25" s="458"/>
      <c r="P25" s="447"/>
      <c r="Q25" s="106"/>
      <c r="R25" s="391"/>
      <c r="S25" s="380"/>
    </row>
    <row r="26" spans="1:19" s="148" customFormat="1" ht="11.25">
      <c r="A26" s="97"/>
      <c r="B26" s="105"/>
      <c r="C26" s="105"/>
      <c r="D26" s="447"/>
      <c r="E26" s="106"/>
      <c r="F26" s="448"/>
      <c r="G26" s="97"/>
      <c r="H26" s="106"/>
      <c r="I26" s="458"/>
      <c r="J26" s="459"/>
      <c r="K26" s="380"/>
      <c r="L26" s="460"/>
      <c r="M26" s="106"/>
      <c r="N26" s="448"/>
      <c r="O26" s="458"/>
      <c r="P26" s="447"/>
      <c r="Q26" s="106"/>
      <c r="R26" s="391"/>
      <c r="S26" s="380"/>
    </row>
    <row r="27" spans="1:19" s="148" customFormat="1" ht="11.25">
      <c r="A27" s="97"/>
      <c r="B27" s="105"/>
      <c r="C27" s="105"/>
      <c r="D27" s="447"/>
      <c r="E27" s="106"/>
      <c r="F27" s="448"/>
      <c r="G27" s="97"/>
      <c r="H27" s="106"/>
      <c r="I27" s="458"/>
      <c r="J27" s="459"/>
      <c r="K27" s="380"/>
      <c r="L27" s="460"/>
      <c r="M27" s="106"/>
      <c r="N27" s="448"/>
      <c r="O27" s="458"/>
      <c r="P27" s="447"/>
      <c r="Q27" s="106"/>
      <c r="R27" s="391"/>
      <c r="S27" s="380"/>
    </row>
    <row r="28" spans="1:19" s="148" customFormat="1" ht="11.25">
      <c r="A28" s="97"/>
      <c r="B28" s="105"/>
      <c r="C28" s="105"/>
      <c r="D28" s="447"/>
      <c r="E28" s="106"/>
      <c r="F28" s="448"/>
      <c r="G28" s="97"/>
      <c r="H28" s="106"/>
      <c r="I28" s="458"/>
      <c r="J28" s="459"/>
      <c r="K28" s="380"/>
      <c r="L28" s="460"/>
      <c r="M28" s="106"/>
      <c r="N28" s="448"/>
      <c r="O28" s="458"/>
      <c r="P28" s="447"/>
      <c r="Q28" s="106"/>
      <c r="R28" s="391"/>
      <c r="S28" s="380"/>
    </row>
    <row r="29" spans="1:19" s="148" customFormat="1" ht="11.25">
      <c r="A29" s="97"/>
      <c r="B29" s="105"/>
      <c r="C29" s="105"/>
      <c r="D29" s="447"/>
      <c r="E29" s="106"/>
      <c r="F29" s="448"/>
      <c r="G29" s="97"/>
      <c r="H29" s="106"/>
      <c r="I29" s="458"/>
      <c r="J29" s="459"/>
      <c r="K29" s="380"/>
      <c r="L29" s="460"/>
      <c r="M29" s="106"/>
      <c r="N29" s="448"/>
      <c r="O29" s="458"/>
      <c r="P29" s="447"/>
      <c r="Q29" s="106"/>
      <c r="R29" s="391"/>
      <c r="S29" s="380"/>
    </row>
    <row r="30" spans="1:19" s="148" customFormat="1" ht="11.25">
      <c r="A30" s="97"/>
      <c r="B30" s="105"/>
      <c r="C30" s="105"/>
      <c r="D30" s="447"/>
      <c r="E30" s="106"/>
      <c r="F30" s="448"/>
      <c r="G30" s="97"/>
      <c r="H30" s="106"/>
      <c r="I30" s="458"/>
      <c r="J30" s="459"/>
      <c r="K30" s="380"/>
      <c r="L30" s="460"/>
      <c r="M30" s="106"/>
      <c r="N30" s="448"/>
      <c r="O30" s="458"/>
      <c r="P30" s="447"/>
      <c r="Q30" s="106"/>
      <c r="R30" s="391"/>
      <c r="S30" s="380"/>
    </row>
    <row r="31" spans="1:19" s="148" customFormat="1" ht="11.25">
      <c r="A31" s="97"/>
      <c r="B31" s="105"/>
      <c r="C31" s="105"/>
      <c r="D31" s="447"/>
      <c r="E31" s="106"/>
      <c r="F31" s="448"/>
      <c r="G31" s="97"/>
      <c r="H31" s="106"/>
      <c r="I31" s="458"/>
      <c r="J31" s="459"/>
      <c r="K31" s="380"/>
      <c r="L31" s="460"/>
      <c r="M31" s="106"/>
      <c r="N31" s="448"/>
      <c r="O31" s="458"/>
      <c r="P31" s="447"/>
      <c r="Q31" s="106"/>
      <c r="R31" s="391"/>
      <c r="S31" s="380"/>
    </row>
    <row r="32" spans="1:19" s="148" customFormat="1" ht="11.25">
      <c r="A32" s="97"/>
      <c r="B32" s="103"/>
      <c r="C32" s="105"/>
      <c r="D32" s="447"/>
      <c r="E32" s="106"/>
      <c r="F32" s="448"/>
      <c r="G32" s="97"/>
      <c r="H32" s="106"/>
      <c r="I32" s="458"/>
      <c r="J32" s="459"/>
      <c r="K32" s="380"/>
      <c r="L32" s="461"/>
      <c r="M32" s="106"/>
      <c r="N32" s="448"/>
      <c r="O32" s="458"/>
      <c r="P32" s="447"/>
      <c r="Q32" s="106"/>
      <c r="R32" s="391"/>
      <c r="S32" s="380"/>
    </row>
    <row r="33" spans="1:19" s="148" customFormat="1" ht="11.25">
      <c r="A33" s="97"/>
      <c r="B33" s="103"/>
      <c r="C33" s="105"/>
      <c r="D33" s="447"/>
      <c r="E33" s="106"/>
      <c r="F33" s="448"/>
      <c r="G33" s="97"/>
      <c r="H33" s="106"/>
      <c r="I33" s="458"/>
      <c r="J33" s="459"/>
      <c r="K33" s="380"/>
      <c r="L33" s="461"/>
      <c r="M33" s="106"/>
      <c r="N33" s="448"/>
      <c r="O33" s="458"/>
      <c r="P33" s="447"/>
      <c r="Q33" s="106"/>
      <c r="R33" s="391"/>
      <c r="S33" s="380"/>
    </row>
    <row r="34" spans="1:19" s="148" customFormat="1" ht="11.25">
      <c r="A34" s="97"/>
      <c r="B34" s="103"/>
      <c r="C34" s="105"/>
      <c r="D34" s="447"/>
      <c r="E34" s="106"/>
      <c r="F34" s="448"/>
      <c r="G34" s="97"/>
      <c r="H34" s="106"/>
      <c r="I34" s="458"/>
      <c r="J34" s="459"/>
      <c r="K34" s="380"/>
      <c r="L34" s="461"/>
      <c r="M34" s="106"/>
      <c r="N34" s="448"/>
      <c r="O34" s="458"/>
      <c r="P34" s="447"/>
      <c r="Q34" s="106"/>
      <c r="R34" s="391"/>
      <c r="S34" s="380"/>
    </row>
    <row r="35" spans="1:19" s="148" customFormat="1" ht="11.25">
      <c r="A35" s="97"/>
      <c r="B35" s="103"/>
      <c r="C35" s="105"/>
      <c r="D35" s="447"/>
      <c r="E35" s="106"/>
      <c r="F35" s="448"/>
      <c r="G35" s="97"/>
      <c r="H35" s="106"/>
      <c r="I35" s="458"/>
      <c r="J35" s="459"/>
      <c r="K35" s="380"/>
      <c r="L35" s="461"/>
      <c r="M35" s="106"/>
      <c r="N35" s="448"/>
      <c r="O35" s="458"/>
      <c r="P35" s="447"/>
      <c r="Q35" s="106"/>
      <c r="R35" s="391"/>
      <c r="S35" s="380"/>
    </row>
    <row r="36" spans="1:19" s="148" customFormat="1" ht="11.25">
      <c r="A36" s="97"/>
      <c r="B36" s="103"/>
      <c r="C36" s="105"/>
      <c r="D36" s="447"/>
      <c r="E36" s="106"/>
      <c r="F36" s="448"/>
      <c r="G36" s="97"/>
      <c r="H36" s="106"/>
      <c r="I36" s="458"/>
      <c r="J36" s="459"/>
      <c r="K36" s="380"/>
      <c r="L36" s="461"/>
      <c r="M36" s="106"/>
      <c r="N36" s="448"/>
      <c r="O36" s="458"/>
      <c r="P36" s="447"/>
      <c r="Q36" s="106"/>
      <c r="R36" s="391"/>
      <c r="S36" s="380"/>
    </row>
    <row r="37" spans="1:19" s="148" customFormat="1" ht="11.25">
      <c r="A37" s="97"/>
      <c r="B37" s="103"/>
      <c r="C37" s="105"/>
      <c r="D37" s="447"/>
      <c r="E37" s="106"/>
      <c r="F37" s="448"/>
      <c r="G37" s="97"/>
      <c r="H37" s="106"/>
      <c r="I37" s="458"/>
      <c r="J37" s="459"/>
      <c r="K37" s="380"/>
      <c r="L37" s="461"/>
      <c r="M37" s="106"/>
      <c r="N37" s="448"/>
      <c r="O37" s="458"/>
      <c r="P37" s="447"/>
      <c r="Q37" s="106"/>
      <c r="R37" s="391"/>
      <c r="S37" s="380"/>
    </row>
    <row r="38" spans="1:19" s="148" customFormat="1" ht="11.25">
      <c r="A38" s="97"/>
      <c r="B38" s="103"/>
      <c r="C38" s="105"/>
      <c r="D38" s="447"/>
      <c r="E38" s="106"/>
      <c r="F38" s="448"/>
      <c r="G38" s="97"/>
      <c r="H38" s="106"/>
      <c r="I38" s="458"/>
      <c r="J38" s="459"/>
      <c r="K38" s="380"/>
      <c r="L38" s="461"/>
      <c r="M38" s="106"/>
      <c r="N38" s="448"/>
      <c r="O38" s="458"/>
      <c r="P38" s="447"/>
      <c r="Q38" s="106"/>
      <c r="R38" s="391"/>
      <c r="S38" s="380"/>
    </row>
    <row r="39" spans="1:19" s="148" customFormat="1" ht="11.25">
      <c r="A39" s="97"/>
      <c r="B39" s="103"/>
      <c r="C39" s="105"/>
      <c r="D39" s="447"/>
      <c r="E39" s="106"/>
      <c r="F39" s="448"/>
      <c r="G39" s="97"/>
      <c r="H39" s="106"/>
      <c r="I39" s="458"/>
      <c r="J39" s="459"/>
      <c r="K39" s="380"/>
      <c r="L39" s="461"/>
      <c r="M39" s="106"/>
      <c r="N39" s="448"/>
      <c r="O39" s="458"/>
      <c r="P39" s="447"/>
      <c r="Q39" s="106"/>
      <c r="R39" s="391"/>
      <c r="S39" s="380"/>
    </row>
    <row r="40" spans="1:19" s="148" customFormat="1" ht="11.25">
      <c r="A40" s="97"/>
      <c r="B40" s="103"/>
      <c r="C40" s="105"/>
      <c r="D40" s="447"/>
      <c r="E40" s="106"/>
      <c r="F40" s="448"/>
      <c r="G40" s="97"/>
      <c r="H40" s="106"/>
      <c r="I40" s="458"/>
      <c r="J40" s="459"/>
      <c r="K40" s="380"/>
      <c r="L40" s="461"/>
      <c r="M40" s="106"/>
      <c r="N40" s="448"/>
      <c r="O40" s="458"/>
      <c r="P40" s="447"/>
      <c r="Q40" s="106"/>
      <c r="R40" s="391"/>
      <c r="S40" s="380"/>
    </row>
    <row r="41" spans="1:19" s="148" customFormat="1" ht="11.25">
      <c r="A41" s="97"/>
      <c r="B41" s="103"/>
      <c r="C41" s="105"/>
      <c r="D41" s="447"/>
      <c r="E41" s="106"/>
      <c r="F41" s="448"/>
      <c r="G41" s="97"/>
      <c r="H41" s="106"/>
      <c r="I41" s="458"/>
      <c r="J41" s="459"/>
      <c r="K41" s="380"/>
      <c r="L41" s="461"/>
      <c r="M41" s="106"/>
      <c r="N41" s="448"/>
      <c r="O41" s="458"/>
      <c r="P41" s="447"/>
      <c r="Q41" s="106"/>
      <c r="R41" s="391"/>
      <c r="S41" s="380"/>
    </row>
    <row r="42" spans="1:19" s="148" customFormat="1" ht="11.25">
      <c r="A42" s="97"/>
      <c r="B42" s="103"/>
      <c r="C42" s="105"/>
      <c r="D42" s="447"/>
      <c r="E42" s="106"/>
      <c r="F42" s="448"/>
      <c r="G42" s="97"/>
      <c r="H42" s="106"/>
      <c r="I42" s="458"/>
      <c r="J42" s="459"/>
      <c r="K42" s="380"/>
      <c r="L42" s="461"/>
      <c r="M42" s="106"/>
      <c r="N42" s="448"/>
      <c r="O42" s="458"/>
      <c r="P42" s="447"/>
      <c r="Q42" s="106"/>
      <c r="R42" s="391"/>
      <c r="S42" s="380"/>
    </row>
    <row r="43" spans="1:19" s="148" customFormat="1" ht="11.25">
      <c r="A43" s="97"/>
      <c r="B43" s="103"/>
      <c r="C43" s="105"/>
      <c r="D43" s="447"/>
      <c r="E43" s="106"/>
      <c r="F43" s="448"/>
      <c r="G43" s="97"/>
      <c r="H43" s="106"/>
      <c r="I43" s="458"/>
      <c r="J43" s="459"/>
      <c r="K43" s="380"/>
      <c r="L43" s="461"/>
      <c r="M43" s="106"/>
      <c r="N43" s="448"/>
      <c r="O43" s="458"/>
      <c r="P43" s="447"/>
      <c r="Q43" s="106"/>
      <c r="R43" s="391"/>
      <c r="S43" s="380"/>
    </row>
    <row r="44" spans="1:19" s="148" customFormat="1" ht="11.25">
      <c r="A44" s="97"/>
      <c r="B44" s="103"/>
      <c r="C44" s="105"/>
      <c r="D44" s="447"/>
      <c r="E44" s="106"/>
      <c r="F44" s="448"/>
      <c r="G44" s="97"/>
      <c r="H44" s="106"/>
      <c r="I44" s="458"/>
      <c r="J44" s="459"/>
      <c r="K44" s="380"/>
      <c r="L44" s="461"/>
      <c r="M44" s="106"/>
      <c r="N44" s="448"/>
      <c r="O44" s="458"/>
      <c r="P44" s="447"/>
      <c r="Q44" s="106"/>
      <c r="R44" s="391"/>
      <c r="S44" s="380"/>
    </row>
    <row r="45" spans="1:19" s="148" customFormat="1" ht="11.25">
      <c r="A45" s="97"/>
      <c r="B45" s="103"/>
      <c r="C45" s="105"/>
      <c r="D45" s="447"/>
      <c r="E45" s="106"/>
      <c r="F45" s="448"/>
      <c r="G45" s="97"/>
      <c r="H45" s="106"/>
      <c r="I45" s="458"/>
      <c r="J45" s="459"/>
      <c r="K45" s="380"/>
      <c r="L45" s="461"/>
      <c r="M45" s="106"/>
      <c r="N45" s="448"/>
      <c r="O45" s="458"/>
      <c r="P45" s="447"/>
      <c r="Q45" s="106"/>
      <c r="R45" s="391"/>
      <c r="S45" s="380"/>
    </row>
    <row r="46" spans="1:19" s="148" customFormat="1" ht="11.25">
      <c r="A46" s="97"/>
      <c r="B46" s="103"/>
      <c r="C46" s="105"/>
      <c r="D46" s="447"/>
      <c r="E46" s="106"/>
      <c r="F46" s="448"/>
      <c r="G46" s="97"/>
      <c r="H46" s="106"/>
      <c r="I46" s="458"/>
      <c r="J46" s="459"/>
      <c r="K46" s="380"/>
      <c r="L46" s="461"/>
      <c r="M46" s="106"/>
      <c r="N46" s="448"/>
      <c r="O46" s="458"/>
      <c r="P46" s="447"/>
      <c r="Q46" s="106"/>
      <c r="R46" s="391"/>
      <c r="S46" s="380"/>
    </row>
    <row r="47" spans="1:19" s="148" customFormat="1" ht="11.25">
      <c r="A47" s="97"/>
      <c r="B47" s="103"/>
      <c r="C47" s="105"/>
      <c r="D47" s="447"/>
      <c r="E47" s="106"/>
      <c r="F47" s="448"/>
      <c r="G47" s="97"/>
      <c r="H47" s="106"/>
      <c r="I47" s="458"/>
      <c r="J47" s="459"/>
      <c r="K47" s="380"/>
      <c r="L47" s="461"/>
      <c r="M47" s="106"/>
      <c r="N47" s="448"/>
      <c r="O47" s="458"/>
      <c r="P47" s="447"/>
      <c r="Q47" s="106"/>
      <c r="R47" s="391"/>
      <c r="S47" s="380"/>
    </row>
    <row r="48" spans="1:19" s="148" customFormat="1" ht="11.25">
      <c r="A48" s="97"/>
      <c r="B48" s="103"/>
      <c r="C48" s="105"/>
      <c r="D48" s="447"/>
      <c r="E48" s="106"/>
      <c r="F48" s="448"/>
      <c r="G48" s="97"/>
      <c r="H48" s="106"/>
      <c r="I48" s="458"/>
      <c r="J48" s="459"/>
      <c r="K48" s="380"/>
      <c r="L48" s="461"/>
      <c r="M48" s="106"/>
      <c r="N48" s="448"/>
      <c r="O48" s="458"/>
      <c r="P48" s="447"/>
      <c r="Q48" s="106"/>
      <c r="R48" s="391"/>
      <c r="S48" s="380"/>
    </row>
    <row r="49" spans="1:19" s="148" customFormat="1" ht="11.25">
      <c r="A49" s="97"/>
      <c r="B49" s="103"/>
      <c r="C49" s="105"/>
      <c r="D49" s="447"/>
      <c r="E49" s="106"/>
      <c r="F49" s="448"/>
      <c r="G49" s="97"/>
      <c r="H49" s="106"/>
      <c r="I49" s="458"/>
      <c r="J49" s="459"/>
      <c r="K49" s="380"/>
      <c r="L49" s="461"/>
      <c r="M49" s="106"/>
      <c r="N49" s="448"/>
      <c r="O49" s="458"/>
      <c r="P49" s="447"/>
      <c r="Q49" s="106"/>
      <c r="R49" s="391"/>
      <c r="S49" s="380"/>
    </row>
    <row r="50" spans="1:19" s="148" customFormat="1" ht="11.25">
      <c r="A50" s="97"/>
      <c r="B50" s="103"/>
      <c r="C50" s="105"/>
      <c r="D50" s="447"/>
      <c r="E50" s="106"/>
      <c r="F50" s="448"/>
      <c r="G50" s="97"/>
      <c r="H50" s="106"/>
      <c r="I50" s="458"/>
      <c r="J50" s="459"/>
      <c r="K50" s="380"/>
      <c r="L50" s="461"/>
      <c r="M50" s="106"/>
      <c r="N50" s="448"/>
      <c r="O50" s="458"/>
      <c r="P50" s="447"/>
      <c r="Q50" s="106"/>
      <c r="R50" s="391"/>
      <c r="S50" s="380"/>
    </row>
    <row r="51" spans="1:19" s="148" customFormat="1" ht="11.25">
      <c r="A51" s="97"/>
      <c r="B51" s="103"/>
      <c r="C51" s="105"/>
      <c r="D51" s="447"/>
      <c r="E51" s="106"/>
      <c r="F51" s="448"/>
      <c r="G51" s="97"/>
      <c r="H51" s="106"/>
      <c r="I51" s="458"/>
      <c r="J51" s="459"/>
      <c r="K51" s="380"/>
      <c r="L51" s="461"/>
      <c r="M51" s="106"/>
      <c r="N51" s="448"/>
      <c r="O51" s="458"/>
      <c r="P51" s="447"/>
      <c r="Q51" s="106"/>
      <c r="R51" s="391"/>
      <c r="S51" s="380"/>
    </row>
    <row r="52" spans="1:19" s="148" customFormat="1" ht="11.25">
      <c r="A52" s="97"/>
      <c r="B52" s="103"/>
      <c r="C52" s="105"/>
      <c r="D52" s="447"/>
      <c r="E52" s="106"/>
      <c r="F52" s="448"/>
      <c r="G52" s="97"/>
      <c r="H52" s="106"/>
      <c r="I52" s="458"/>
      <c r="J52" s="459"/>
      <c r="K52" s="380"/>
      <c r="L52" s="461"/>
      <c r="M52" s="106"/>
      <c r="N52" s="448"/>
      <c r="O52" s="458"/>
      <c r="P52" s="447"/>
      <c r="Q52" s="106"/>
      <c r="R52" s="391"/>
      <c r="S52" s="380"/>
    </row>
    <row r="53" spans="1:19" s="148" customFormat="1" ht="11.25">
      <c r="A53" s="97"/>
      <c r="B53" s="103"/>
      <c r="C53" s="105"/>
      <c r="D53" s="447"/>
      <c r="E53" s="106"/>
      <c r="F53" s="448"/>
      <c r="G53" s="97"/>
      <c r="H53" s="106"/>
      <c r="I53" s="458"/>
      <c r="J53" s="459"/>
      <c r="K53" s="380"/>
      <c r="L53" s="461"/>
      <c r="M53" s="106"/>
      <c r="N53" s="448"/>
      <c r="O53" s="458"/>
      <c r="P53" s="447"/>
      <c r="Q53" s="106"/>
      <c r="R53" s="391"/>
      <c r="S53" s="380"/>
    </row>
    <row r="54" spans="1:19" s="148" customFormat="1" ht="11.25">
      <c r="A54" s="97"/>
      <c r="B54" s="103"/>
      <c r="C54" s="105"/>
      <c r="D54" s="447"/>
      <c r="E54" s="106"/>
      <c r="F54" s="448"/>
      <c r="G54" s="97"/>
      <c r="H54" s="106"/>
      <c r="I54" s="458"/>
      <c r="J54" s="459"/>
      <c r="K54" s="380"/>
      <c r="L54" s="461"/>
      <c r="M54" s="106"/>
      <c r="N54" s="448"/>
      <c r="O54" s="458"/>
      <c r="P54" s="447"/>
      <c r="Q54" s="106"/>
      <c r="R54" s="391"/>
      <c r="S54" s="380"/>
    </row>
    <row r="55" spans="1:19" s="148" customFormat="1" ht="11.25">
      <c r="A55" s="97"/>
      <c r="B55" s="103"/>
      <c r="C55" s="105"/>
      <c r="D55" s="447"/>
      <c r="E55" s="106"/>
      <c r="F55" s="448"/>
      <c r="G55" s="97"/>
      <c r="H55" s="106"/>
      <c r="I55" s="458"/>
      <c r="J55" s="459"/>
      <c r="K55" s="380"/>
      <c r="L55" s="461"/>
      <c r="M55" s="106"/>
      <c r="N55" s="448"/>
      <c r="O55" s="458"/>
      <c r="P55" s="447"/>
      <c r="Q55" s="106"/>
      <c r="R55" s="391"/>
      <c r="S55" s="380"/>
    </row>
    <row r="56" spans="1:19" s="148" customFormat="1" ht="11.25">
      <c r="A56" s="97"/>
      <c r="B56" s="103"/>
      <c r="C56" s="105"/>
      <c r="D56" s="447"/>
      <c r="E56" s="106"/>
      <c r="F56" s="448"/>
      <c r="G56" s="97"/>
      <c r="H56" s="106"/>
      <c r="I56" s="458"/>
      <c r="J56" s="459"/>
      <c r="K56" s="380"/>
      <c r="L56" s="461"/>
      <c r="M56" s="106"/>
      <c r="N56" s="448"/>
      <c r="O56" s="458"/>
      <c r="P56" s="447"/>
      <c r="Q56" s="106"/>
      <c r="R56" s="391"/>
      <c r="S56" s="380"/>
    </row>
    <row r="57" spans="1:19" s="148" customFormat="1" ht="11.25">
      <c r="A57" s="97"/>
      <c r="B57" s="103"/>
      <c r="C57" s="105"/>
      <c r="D57" s="447"/>
      <c r="E57" s="106"/>
      <c r="F57" s="448"/>
      <c r="G57" s="97"/>
      <c r="H57" s="106"/>
      <c r="I57" s="458"/>
      <c r="J57" s="459"/>
      <c r="K57" s="380"/>
      <c r="L57" s="461"/>
      <c r="M57" s="106"/>
      <c r="N57" s="448"/>
      <c r="O57" s="458"/>
      <c r="P57" s="447"/>
      <c r="Q57" s="106"/>
      <c r="R57" s="391"/>
      <c r="S57" s="380"/>
    </row>
    <row r="58" spans="1:19" s="148" customFormat="1" ht="11.25">
      <c r="A58" s="97"/>
      <c r="B58" s="103"/>
      <c r="C58" s="105"/>
      <c r="D58" s="447"/>
      <c r="E58" s="106"/>
      <c r="F58" s="448"/>
      <c r="G58" s="97"/>
      <c r="H58" s="106"/>
      <c r="I58" s="458"/>
      <c r="J58" s="459"/>
      <c r="K58" s="380"/>
      <c r="L58" s="461"/>
      <c r="M58" s="106"/>
      <c r="N58" s="448"/>
      <c r="O58" s="458"/>
      <c r="P58" s="447"/>
      <c r="Q58" s="106"/>
      <c r="R58" s="391"/>
      <c r="S58" s="380"/>
    </row>
    <row r="59" spans="1:19" s="148" customFormat="1" ht="11.25">
      <c r="A59" s="97"/>
      <c r="B59" s="103"/>
      <c r="C59" s="105"/>
      <c r="D59" s="447"/>
      <c r="E59" s="106"/>
      <c r="F59" s="448"/>
      <c r="G59" s="97"/>
      <c r="H59" s="106"/>
      <c r="I59" s="458"/>
      <c r="J59" s="459"/>
      <c r="K59" s="380"/>
      <c r="L59" s="461"/>
      <c r="M59" s="106"/>
      <c r="N59" s="448"/>
      <c r="O59" s="458"/>
      <c r="P59" s="447"/>
      <c r="Q59" s="106"/>
      <c r="R59" s="391"/>
      <c r="S59" s="380"/>
    </row>
    <row r="60" spans="1:19" s="70" customFormat="1" ht="15.75" customHeight="1">
      <c r="A60" s="269" t="s">
        <v>381</v>
      </c>
      <c r="B60" s="449"/>
      <c r="C60" s="449"/>
      <c r="D60" s="450"/>
      <c r="E60" s="106">
        <f>SUM(E7:E59)</f>
        <v>0</v>
      </c>
      <c r="F60" s="106"/>
      <c r="G60" s="106"/>
      <c r="H60" s="106"/>
      <c r="I60" s="106">
        <f>SUM(I7:I59)</f>
        <v>0</v>
      </c>
      <c r="J60" s="106">
        <f>SUM(J7:J59)</f>
        <v>0</v>
      </c>
      <c r="K60" s="106"/>
      <c r="L60" s="106"/>
      <c r="M60" s="106">
        <f>SUM(M7:M59)</f>
        <v>0</v>
      </c>
      <c r="N60" s="106"/>
      <c r="O60" s="106"/>
      <c r="P60" s="106"/>
      <c r="Q60" s="106">
        <f>SUM(Q7:Q59)</f>
        <v>0</v>
      </c>
      <c r="R60" s="254">
        <f>IF(OR(M60=0,M60=""),"",ROUND((Q60-M60)/M60*100,2))</f>
      </c>
      <c r="S60" s="103"/>
    </row>
  </sheetData>
  <sheetProtection/>
  <mergeCells count="14">
    <mergeCell ref="D5:E5"/>
    <mergeCell ref="F5:H5"/>
    <mergeCell ref="I5:J5"/>
    <mergeCell ref="O5:Q5"/>
    <mergeCell ref="A60:D60"/>
    <mergeCell ref="A5:A6"/>
    <mergeCell ref="B5:B6"/>
    <mergeCell ref="C5:C6"/>
    <mergeCell ref="K5:K6"/>
    <mergeCell ref="L5:L6"/>
    <mergeCell ref="M5:M6"/>
    <mergeCell ref="N5:N6"/>
    <mergeCell ref="R5:R6"/>
    <mergeCell ref="S5:S6"/>
  </mergeCells>
  <dataValidations count="1">
    <dataValidation allowBlank="1" showInputMessage="1" showErrorMessage="1" imeMode="off" sqref="A4"/>
  </dataValidations>
  <hyperlinks>
    <hyperlink ref="B2" location="科目索引!E24" display="=IF(评估申报表填表摘要!$A$2=&quot;&quot;,&quot;&quot;,评估申报表填表摘要!$A$2)"/>
    <hyperlink ref="A2" location="'表3-9存货汇总'!A1" display="=IF(表3流资汇总!$A$2=&quot;&quot;,&quot;&quot;,表3流资汇总!$A$2)"/>
  </hyperlinks>
  <printOptions horizontalCentered="1"/>
  <pageMargins left="0.35433070866141736" right="0.35433070866141736" top="0.5905511811023623" bottom="0.66" header="1.062992125984252" footer="0.25"/>
  <pageSetup horizontalDpi="600" verticalDpi="600" orientation="landscape" paperSize="9"/>
  <headerFooter alignWithMargins="0">
    <oddHeader>&amp;R&amp;9表3-9-9
共&amp;N页第&amp;P页
金额单位：人民币元</oddHeader>
    <oddFooter>&amp;L&amp;9资产占有单位填表人：
填表日期：     年  月  日&amp;C&amp;9评估人员：
</oddFooter>
  </headerFooter>
</worksheet>
</file>

<file path=xl/worksheets/sheet33.xml><?xml version="1.0" encoding="utf-8"?>
<worksheet xmlns="http://schemas.openxmlformats.org/spreadsheetml/2006/main" xmlns:r="http://schemas.openxmlformats.org/officeDocument/2006/relationships">
  <dimension ref="A1:Q30"/>
  <sheetViews>
    <sheetView workbookViewId="0" topLeftCell="A1">
      <pane xSplit="3" ySplit="6" topLeftCell="D13" activePane="bottomRight" state="frozen"/>
      <selection pane="bottomRight" activeCell="W7" sqref="W7:W31"/>
    </sheetView>
  </sheetViews>
  <sheetFormatPr defaultColWidth="9.00390625" defaultRowHeight="15.75" customHeight="1"/>
  <cols>
    <col min="1" max="1" width="3.625" style="71" customWidth="1"/>
    <col min="2" max="2" width="18.625" style="72" customWidth="1"/>
    <col min="3" max="3" width="14.625" style="72" customWidth="1"/>
    <col min="4" max="4" width="11.50390625" style="74" hidden="1" customWidth="1"/>
    <col min="5" max="5" width="4.625" style="72" customWidth="1"/>
    <col min="6" max="6" width="5.625" style="73" customWidth="1"/>
    <col min="7" max="7" width="7.625" style="75" customWidth="1"/>
    <col min="8" max="8" width="12.625" style="74" customWidth="1"/>
    <col min="9" max="9" width="12.625" style="74" hidden="1" customWidth="1"/>
    <col min="10" max="10" width="18.50390625" style="74" hidden="1" customWidth="1"/>
    <col min="11" max="11" width="13.75390625" style="74" hidden="1" customWidth="1"/>
    <col min="12" max="12" width="12.625" style="74" customWidth="1"/>
    <col min="13" max="13" width="6.625" style="73" customWidth="1"/>
    <col min="14" max="14" width="7.625" style="75" customWidth="1"/>
    <col min="15" max="15" width="12.625" style="74" customWidth="1"/>
    <col min="16" max="16" width="6.75390625" style="75" bestFit="1" customWidth="1"/>
    <col min="17" max="17" width="8.625" style="72" customWidth="1"/>
    <col min="18" max="16384" width="9.00390625" style="73" customWidth="1"/>
  </cols>
  <sheetData>
    <row r="1" spans="1:17" s="69" customFormat="1" ht="24.75" customHeight="1">
      <c r="A1" s="76" t="s">
        <v>553</v>
      </c>
      <c r="B1" s="77"/>
      <c r="C1" s="77"/>
      <c r="D1" s="79"/>
      <c r="E1" s="77"/>
      <c r="F1" s="78"/>
      <c r="G1" s="80"/>
      <c r="H1" s="79"/>
      <c r="I1" s="79"/>
      <c r="J1" s="79"/>
      <c r="K1" s="79"/>
      <c r="L1" s="79"/>
      <c r="M1" s="78"/>
      <c r="N1" s="80"/>
      <c r="O1" s="79"/>
      <c r="P1" s="80"/>
      <c r="Q1" s="77"/>
    </row>
    <row r="2" spans="1:17" s="70" customFormat="1" ht="13.5" customHeight="1">
      <c r="A2" s="82" t="str">
        <f>IF('表3流资汇总'!$A$2="","",'表3流资汇总'!$A$2)</f>
        <v>返回</v>
      </c>
      <c r="B2" s="82" t="str">
        <f>IF('评估申报表填表摘要'!$A$2="","",'评估申报表填表摘要'!$A$2)</f>
        <v>返回索引页</v>
      </c>
      <c r="C2" s="84"/>
      <c r="D2" s="85"/>
      <c r="E2" s="84"/>
      <c r="G2" s="86"/>
      <c r="H2" s="85"/>
      <c r="I2" s="85"/>
      <c r="J2" s="85"/>
      <c r="K2" s="85"/>
      <c r="L2" s="85"/>
      <c r="N2" s="86"/>
      <c r="O2" s="85"/>
      <c r="P2" s="86"/>
      <c r="Q2" s="111"/>
    </row>
    <row r="3" spans="1:17" s="70" customFormat="1" ht="13.5" customHeight="1">
      <c r="A3" s="87" t="str">
        <f>'结果汇总'!$A$3</f>
        <v>  评估基准日：2020年3月12日</v>
      </c>
      <c r="B3" s="88"/>
      <c r="C3" s="88"/>
      <c r="D3" s="90"/>
      <c r="E3" s="88"/>
      <c r="F3" s="89"/>
      <c r="G3" s="91"/>
      <c r="H3" s="90"/>
      <c r="I3" s="90"/>
      <c r="J3" s="90"/>
      <c r="K3" s="90"/>
      <c r="L3" s="90"/>
      <c r="M3" s="89"/>
      <c r="N3" s="91"/>
      <c r="O3" s="90"/>
      <c r="P3" s="91"/>
      <c r="Q3" s="88"/>
    </row>
    <row r="4" spans="1:17" s="70" customFormat="1" ht="13.5" customHeight="1">
      <c r="A4" s="92" t="str">
        <f>'结果汇总'!$A$4</f>
        <v>被评估单位（或者产权持有单位）：左世合、周海翔、云南渝庆建筑劳务有限公司</v>
      </c>
      <c r="B4" s="84"/>
      <c r="C4" s="84"/>
      <c r="D4" s="85"/>
      <c r="E4" s="84"/>
      <c r="G4" s="86"/>
      <c r="H4" s="85"/>
      <c r="I4" s="85"/>
      <c r="J4" s="85"/>
      <c r="K4" s="85"/>
      <c r="L4" s="85"/>
      <c r="N4" s="86"/>
      <c r="O4" s="85"/>
      <c r="P4" s="86"/>
      <c r="Q4" s="111"/>
    </row>
    <row r="5" spans="1:17" s="70" customFormat="1" ht="15.75" customHeight="1">
      <c r="A5" s="119" t="s">
        <v>139</v>
      </c>
      <c r="B5" s="119" t="s">
        <v>442</v>
      </c>
      <c r="C5" s="119" t="s">
        <v>554</v>
      </c>
      <c r="D5" s="132" t="s">
        <v>555</v>
      </c>
      <c r="E5" s="273" t="s">
        <v>443</v>
      </c>
      <c r="F5" s="324" t="s">
        <v>113</v>
      </c>
      <c r="G5" s="438"/>
      <c r="H5" s="370"/>
      <c r="I5" s="132" t="s">
        <v>461</v>
      </c>
      <c r="J5" s="137" t="s">
        <v>424</v>
      </c>
      <c r="K5" s="137" t="s">
        <v>556</v>
      </c>
      <c r="L5" s="124" t="s">
        <v>114</v>
      </c>
      <c r="M5" s="439" t="s">
        <v>448</v>
      </c>
      <c r="N5" s="277" t="s">
        <v>115</v>
      </c>
      <c r="O5" s="277"/>
      <c r="P5" s="278" t="s">
        <v>117</v>
      </c>
      <c r="Q5" s="119" t="s">
        <v>380</v>
      </c>
    </row>
    <row r="6" spans="1:17" s="70" customFormat="1" ht="15.75" customHeight="1">
      <c r="A6" s="126"/>
      <c r="B6" s="126"/>
      <c r="C6" s="126"/>
      <c r="D6" s="133"/>
      <c r="E6" s="275"/>
      <c r="F6" s="99" t="s">
        <v>449</v>
      </c>
      <c r="G6" s="309" t="s">
        <v>450</v>
      </c>
      <c r="H6" s="100" t="s">
        <v>451</v>
      </c>
      <c r="I6" s="133"/>
      <c r="J6" s="140"/>
      <c r="K6" s="140"/>
      <c r="L6" s="128"/>
      <c r="M6" s="440"/>
      <c r="N6" s="102" t="s">
        <v>450</v>
      </c>
      <c r="O6" s="101" t="s">
        <v>451</v>
      </c>
      <c r="P6" s="279"/>
      <c r="Q6" s="126"/>
    </row>
    <row r="7" spans="1:17" s="70" customFormat="1" ht="15.75" customHeight="1">
      <c r="A7" s="97"/>
      <c r="B7" s="103"/>
      <c r="C7" s="103"/>
      <c r="D7" s="106"/>
      <c r="E7" s="105"/>
      <c r="F7" s="134"/>
      <c r="G7" s="293"/>
      <c r="H7" s="106"/>
      <c r="I7" s="106"/>
      <c r="J7" s="106"/>
      <c r="K7" s="106"/>
      <c r="L7" s="106"/>
      <c r="M7" s="134"/>
      <c r="N7" s="293"/>
      <c r="O7" s="107"/>
      <c r="P7" s="254">
        <f>IF(OR(L7=0,L7=""),"",ROUND((O7-L7)/L7*100,2))</f>
      </c>
      <c r="Q7" s="103"/>
    </row>
    <row r="8" spans="1:17" s="70" customFormat="1" ht="15.75" customHeight="1">
      <c r="A8" s="97"/>
      <c r="B8" s="103"/>
      <c r="C8" s="103"/>
      <c r="D8" s="106"/>
      <c r="E8" s="105"/>
      <c r="F8" s="134"/>
      <c r="G8" s="293"/>
      <c r="H8" s="106"/>
      <c r="I8" s="106"/>
      <c r="J8" s="106"/>
      <c r="K8" s="106"/>
      <c r="L8" s="106"/>
      <c r="M8" s="134"/>
      <c r="N8" s="293"/>
      <c r="O8" s="106"/>
      <c r="P8" s="254">
        <f aca="true" t="shared" si="0" ref="P8:P30">IF(OR(L8=0,L8=""),"",ROUND((O8-L8)/L8*100,2))</f>
      </c>
      <c r="Q8" s="103"/>
    </row>
    <row r="9" spans="1:17" s="70" customFormat="1" ht="15.75" customHeight="1">
      <c r="A9" s="97"/>
      <c r="B9" s="103"/>
      <c r="C9" s="103"/>
      <c r="D9" s="106"/>
      <c r="E9" s="105"/>
      <c r="F9" s="134"/>
      <c r="G9" s="293"/>
      <c r="H9" s="106"/>
      <c r="I9" s="106"/>
      <c r="J9" s="106"/>
      <c r="K9" s="106"/>
      <c r="L9" s="106"/>
      <c r="M9" s="134"/>
      <c r="N9" s="293"/>
      <c r="O9" s="106"/>
      <c r="P9" s="254">
        <f t="shared" si="0"/>
      </c>
      <c r="Q9" s="103"/>
    </row>
    <row r="10" spans="1:17" s="70" customFormat="1" ht="15.75" customHeight="1">
      <c r="A10" s="97"/>
      <c r="B10" s="103"/>
      <c r="C10" s="103"/>
      <c r="D10" s="106"/>
      <c r="E10" s="105"/>
      <c r="F10" s="134"/>
      <c r="G10" s="293"/>
      <c r="H10" s="106"/>
      <c r="I10" s="106"/>
      <c r="J10" s="106"/>
      <c r="K10" s="106"/>
      <c r="L10" s="106"/>
      <c r="M10" s="134"/>
      <c r="N10" s="293"/>
      <c r="O10" s="106"/>
      <c r="P10" s="254">
        <f t="shared" si="0"/>
      </c>
      <c r="Q10" s="103"/>
    </row>
    <row r="11" spans="1:17" s="70" customFormat="1" ht="15.75" customHeight="1">
      <c r="A11" s="97"/>
      <c r="B11" s="103"/>
      <c r="C11" s="103"/>
      <c r="D11" s="106"/>
      <c r="E11" s="105"/>
      <c r="F11" s="134"/>
      <c r="G11" s="293"/>
      <c r="H11" s="106"/>
      <c r="I11" s="106"/>
      <c r="J11" s="106"/>
      <c r="K11" s="106"/>
      <c r="L11" s="106"/>
      <c r="M11" s="134"/>
      <c r="N11" s="293"/>
      <c r="O11" s="106"/>
      <c r="P11" s="254">
        <f t="shared" si="0"/>
      </c>
      <c r="Q11" s="103"/>
    </row>
    <row r="12" spans="1:17" s="70" customFormat="1" ht="15.75" customHeight="1">
      <c r="A12" s="97"/>
      <c r="B12" s="103"/>
      <c r="C12" s="103"/>
      <c r="D12" s="106"/>
      <c r="E12" s="105"/>
      <c r="F12" s="134"/>
      <c r="G12" s="293"/>
      <c r="H12" s="106"/>
      <c r="I12" s="106"/>
      <c r="J12" s="106"/>
      <c r="K12" s="106"/>
      <c r="L12" s="106"/>
      <c r="M12" s="134"/>
      <c r="N12" s="293"/>
      <c r="O12" s="106"/>
      <c r="P12" s="254">
        <f t="shared" si="0"/>
      </c>
      <c r="Q12" s="103"/>
    </row>
    <row r="13" spans="1:17" s="70" customFormat="1" ht="15.75" customHeight="1">
      <c r="A13" s="97"/>
      <c r="B13" s="103"/>
      <c r="C13" s="103"/>
      <c r="D13" s="106"/>
      <c r="E13" s="105"/>
      <c r="F13" s="134"/>
      <c r="G13" s="293"/>
      <c r="H13" s="106"/>
      <c r="I13" s="106"/>
      <c r="J13" s="106"/>
      <c r="K13" s="106"/>
      <c r="L13" s="106"/>
      <c r="M13" s="134"/>
      <c r="N13" s="293"/>
      <c r="O13" s="106"/>
      <c r="P13" s="254">
        <f t="shared" si="0"/>
      </c>
      <c r="Q13" s="103"/>
    </row>
    <row r="14" spans="1:17" s="70" customFormat="1" ht="15.75" customHeight="1">
      <c r="A14" s="97"/>
      <c r="B14" s="103"/>
      <c r="C14" s="103"/>
      <c r="D14" s="106"/>
      <c r="E14" s="105"/>
      <c r="F14" s="134"/>
      <c r="G14" s="293"/>
      <c r="H14" s="106"/>
      <c r="I14" s="106"/>
      <c r="J14" s="106"/>
      <c r="K14" s="106"/>
      <c r="L14" s="106"/>
      <c r="M14" s="134"/>
      <c r="N14" s="293"/>
      <c r="O14" s="106"/>
      <c r="P14" s="254">
        <f t="shared" si="0"/>
      </c>
      <c r="Q14" s="103"/>
    </row>
    <row r="15" spans="1:17" s="70" customFormat="1" ht="15.75" customHeight="1">
      <c r="A15" s="97"/>
      <c r="B15" s="103"/>
      <c r="C15" s="103"/>
      <c r="D15" s="106"/>
      <c r="E15" s="105"/>
      <c r="F15" s="134"/>
      <c r="G15" s="293"/>
      <c r="H15" s="106"/>
      <c r="I15" s="106"/>
      <c r="J15" s="106"/>
      <c r="K15" s="106"/>
      <c r="L15" s="106"/>
      <c r="M15" s="134"/>
      <c r="N15" s="293"/>
      <c r="O15" s="106"/>
      <c r="P15" s="254">
        <f t="shared" si="0"/>
      </c>
      <c r="Q15" s="103"/>
    </row>
    <row r="16" spans="1:17" s="70" customFormat="1" ht="15.75" customHeight="1">
      <c r="A16" s="97"/>
      <c r="B16" s="103"/>
      <c r="C16" s="103"/>
      <c r="D16" s="106"/>
      <c r="E16" s="105"/>
      <c r="F16" s="134"/>
      <c r="G16" s="293"/>
      <c r="H16" s="106"/>
      <c r="I16" s="106"/>
      <c r="J16" s="106"/>
      <c r="K16" s="106"/>
      <c r="L16" s="106"/>
      <c r="M16" s="134"/>
      <c r="N16" s="293"/>
      <c r="O16" s="106"/>
      <c r="P16" s="254">
        <f t="shared" si="0"/>
      </c>
      <c r="Q16" s="103"/>
    </row>
    <row r="17" spans="1:17" s="70" customFormat="1" ht="15.75" customHeight="1">
      <c r="A17" s="97"/>
      <c r="B17" s="103"/>
      <c r="C17" s="103"/>
      <c r="D17" s="106"/>
      <c r="E17" s="105"/>
      <c r="F17" s="134"/>
      <c r="G17" s="293"/>
      <c r="H17" s="106"/>
      <c r="I17" s="106"/>
      <c r="J17" s="106"/>
      <c r="K17" s="106"/>
      <c r="L17" s="106"/>
      <c r="M17" s="134"/>
      <c r="N17" s="293"/>
      <c r="O17" s="106"/>
      <c r="P17" s="254">
        <f t="shared" si="0"/>
      </c>
      <c r="Q17" s="103"/>
    </row>
    <row r="18" spans="1:17" s="70" customFormat="1" ht="15.75" customHeight="1">
      <c r="A18" s="97"/>
      <c r="B18" s="103"/>
      <c r="C18" s="103"/>
      <c r="D18" s="106"/>
      <c r="E18" s="105"/>
      <c r="F18" s="134"/>
      <c r="G18" s="293"/>
      <c r="H18" s="106"/>
      <c r="I18" s="106"/>
      <c r="J18" s="106"/>
      <c r="K18" s="106"/>
      <c r="L18" s="106"/>
      <c r="M18" s="134"/>
      <c r="N18" s="293"/>
      <c r="O18" s="106"/>
      <c r="P18" s="254">
        <f t="shared" si="0"/>
      </c>
      <c r="Q18" s="103"/>
    </row>
    <row r="19" spans="1:17" s="70" customFormat="1" ht="15.75" customHeight="1">
      <c r="A19" s="97"/>
      <c r="B19" s="103"/>
      <c r="C19" s="103"/>
      <c r="D19" s="106"/>
      <c r="E19" s="105"/>
      <c r="F19" s="134"/>
      <c r="G19" s="293"/>
      <c r="H19" s="106"/>
      <c r="I19" s="106"/>
      <c r="J19" s="106"/>
      <c r="K19" s="106"/>
      <c r="L19" s="106"/>
      <c r="M19" s="134"/>
      <c r="N19" s="293"/>
      <c r="O19" s="106"/>
      <c r="P19" s="254"/>
      <c r="Q19" s="103"/>
    </row>
    <row r="20" spans="1:17" s="70" customFormat="1" ht="15.75" customHeight="1">
      <c r="A20" s="97"/>
      <c r="B20" s="103"/>
      <c r="C20" s="103"/>
      <c r="D20" s="106"/>
      <c r="E20" s="105"/>
      <c r="F20" s="134"/>
      <c r="G20" s="293"/>
      <c r="H20" s="106"/>
      <c r="I20" s="106"/>
      <c r="J20" s="106"/>
      <c r="K20" s="106"/>
      <c r="L20" s="106"/>
      <c r="M20" s="134"/>
      <c r="N20" s="293"/>
      <c r="O20" s="106"/>
      <c r="P20" s="254"/>
      <c r="Q20" s="103"/>
    </row>
    <row r="21" spans="1:17" s="70" customFormat="1" ht="15.75" customHeight="1">
      <c r="A21" s="97"/>
      <c r="B21" s="103"/>
      <c r="C21" s="103"/>
      <c r="D21" s="106"/>
      <c r="E21" s="105"/>
      <c r="F21" s="134"/>
      <c r="G21" s="293"/>
      <c r="H21" s="106"/>
      <c r="I21" s="106"/>
      <c r="J21" s="106"/>
      <c r="K21" s="106"/>
      <c r="L21" s="106"/>
      <c r="M21" s="134"/>
      <c r="N21" s="293"/>
      <c r="O21" s="106"/>
      <c r="P21" s="254">
        <f t="shared" si="0"/>
      </c>
      <c r="Q21" s="103"/>
    </row>
    <row r="22" spans="1:17" s="70" customFormat="1" ht="15.75" customHeight="1">
      <c r="A22" s="97"/>
      <c r="B22" s="103"/>
      <c r="C22" s="103"/>
      <c r="D22" s="106"/>
      <c r="E22" s="105"/>
      <c r="F22" s="134"/>
      <c r="G22" s="293"/>
      <c r="H22" s="106"/>
      <c r="I22" s="106"/>
      <c r="J22" s="106"/>
      <c r="K22" s="106"/>
      <c r="L22" s="106"/>
      <c r="M22" s="134"/>
      <c r="N22" s="293"/>
      <c r="O22" s="106"/>
      <c r="P22" s="254">
        <f t="shared" si="0"/>
      </c>
      <c r="Q22" s="103"/>
    </row>
    <row r="23" spans="1:17" s="70" customFormat="1" ht="15.75" customHeight="1">
      <c r="A23" s="97"/>
      <c r="B23" s="103"/>
      <c r="C23" s="103"/>
      <c r="D23" s="106"/>
      <c r="E23" s="105"/>
      <c r="F23" s="134"/>
      <c r="G23" s="293"/>
      <c r="H23" s="106"/>
      <c r="I23" s="106"/>
      <c r="J23" s="106"/>
      <c r="K23" s="106"/>
      <c r="L23" s="106"/>
      <c r="M23" s="134"/>
      <c r="N23" s="293"/>
      <c r="O23" s="106"/>
      <c r="P23" s="254">
        <f t="shared" si="0"/>
      </c>
      <c r="Q23" s="103"/>
    </row>
    <row r="24" spans="1:17" s="70" customFormat="1" ht="15.75" customHeight="1">
      <c r="A24" s="97"/>
      <c r="B24" s="103"/>
      <c r="C24" s="103"/>
      <c r="D24" s="106"/>
      <c r="E24" s="105"/>
      <c r="F24" s="134"/>
      <c r="G24" s="293"/>
      <c r="H24" s="106"/>
      <c r="I24" s="106"/>
      <c r="J24" s="106"/>
      <c r="K24" s="106"/>
      <c r="L24" s="106"/>
      <c r="M24" s="134"/>
      <c r="N24" s="293"/>
      <c r="O24" s="106"/>
      <c r="P24" s="254">
        <f t="shared" si="0"/>
      </c>
      <c r="Q24" s="103"/>
    </row>
    <row r="25" spans="1:17" s="70" customFormat="1" ht="15.75" customHeight="1">
      <c r="A25" s="97"/>
      <c r="B25" s="103"/>
      <c r="C25" s="103"/>
      <c r="D25" s="106"/>
      <c r="E25" s="105"/>
      <c r="F25" s="134"/>
      <c r="G25" s="293"/>
      <c r="H25" s="106"/>
      <c r="I25" s="106"/>
      <c r="J25" s="106"/>
      <c r="K25" s="106"/>
      <c r="L25" s="106"/>
      <c r="M25" s="134"/>
      <c r="N25" s="293"/>
      <c r="O25" s="106"/>
      <c r="P25" s="254">
        <f t="shared" si="0"/>
      </c>
      <c r="Q25" s="103"/>
    </row>
    <row r="26" spans="1:17" s="70" customFormat="1" ht="15.75" customHeight="1">
      <c r="A26" s="97"/>
      <c r="B26" s="103"/>
      <c r="C26" s="103"/>
      <c r="D26" s="106"/>
      <c r="E26" s="105"/>
      <c r="F26" s="134"/>
      <c r="G26" s="293"/>
      <c r="H26" s="106"/>
      <c r="I26" s="106"/>
      <c r="J26" s="106"/>
      <c r="K26" s="106"/>
      <c r="L26" s="106"/>
      <c r="M26" s="134"/>
      <c r="N26" s="293"/>
      <c r="O26" s="106"/>
      <c r="P26" s="254">
        <f t="shared" si="0"/>
      </c>
      <c r="Q26" s="103"/>
    </row>
    <row r="27" spans="1:17" s="70" customFormat="1" ht="15.75" customHeight="1">
      <c r="A27" s="97"/>
      <c r="B27" s="103"/>
      <c r="C27" s="103"/>
      <c r="D27" s="106"/>
      <c r="E27" s="105"/>
      <c r="F27" s="134"/>
      <c r="G27" s="293"/>
      <c r="H27" s="106"/>
      <c r="I27" s="106"/>
      <c r="J27" s="106"/>
      <c r="K27" s="106"/>
      <c r="L27" s="106"/>
      <c r="M27" s="134"/>
      <c r="N27" s="293"/>
      <c r="O27" s="106"/>
      <c r="P27" s="254">
        <f t="shared" si="0"/>
      </c>
      <c r="Q27" s="103"/>
    </row>
    <row r="28" spans="1:17" s="70" customFormat="1" ht="15.75" customHeight="1">
      <c r="A28" s="97"/>
      <c r="B28" s="103"/>
      <c r="C28" s="103"/>
      <c r="D28" s="106"/>
      <c r="E28" s="105"/>
      <c r="F28" s="134"/>
      <c r="G28" s="293"/>
      <c r="H28" s="106"/>
      <c r="I28" s="106"/>
      <c r="J28" s="106"/>
      <c r="K28" s="106"/>
      <c r="L28" s="106"/>
      <c r="M28" s="134"/>
      <c r="N28" s="293"/>
      <c r="O28" s="106"/>
      <c r="P28" s="254">
        <f t="shared" si="0"/>
      </c>
      <c r="Q28" s="103"/>
    </row>
    <row r="29" spans="1:17" s="70" customFormat="1" ht="15.75" customHeight="1">
      <c r="A29" s="97"/>
      <c r="B29" s="103"/>
      <c r="C29" s="103"/>
      <c r="D29" s="106"/>
      <c r="E29" s="105"/>
      <c r="F29" s="134"/>
      <c r="G29" s="293"/>
      <c r="H29" s="106"/>
      <c r="I29" s="106"/>
      <c r="J29" s="106"/>
      <c r="K29" s="106"/>
      <c r="L29" s="106"/>
      <c r="M29" s="134"/>
      <c r="N29" s="293"/>
      <c r="O29" s="106"/>
      <c r="P29" s="254">
        <f t="shared" si="0"/>
      </c>
      <c r="Q29" s="103"/>
    </row>
    <row r="30" spans="1:17" s="70" customFormat="1" ht="15.75" customHeight="1">
      <c r="A30" s="108" t="s">
        <v>381</v>
      </c>
      <c r="B30" s="109"/>
      <c r="C30" s="110"/>
      <c r="D30" s="107"/>
      <c r="E30" s="105"/>
      <c r="F30" s="134"/>
      <c r="G30" s="293"/>
      <c r="H30" s="107">
        <f>SUM(H7:H29)</f>
        <v>0</v>
      </c>
      <c r="I30" s="107"/>
      <c r="J30" s="107"/>
      <c r="K30" s="107"/>
      <c r="L30" s="107">
        <f>SUM(L7:L29)</f>
        <v>0</v>
      </c>
      <c r="M30" s="134"/>
      <c r="N30" s="293"/>
      <c r="O30" s="107">
        <f>SUM(O7:O29)</f>
        <v>0</v>
      </c>
      <c r="P30" s="254">
        <f t="shared" si="0"/>
      </c>
      <c r="Q30" s="103"/>
    </row>
  </sheetData>
  <sheetProtection/>
  <mergeCells count="15">
    <mergeCell ref="F5:H5"/>
    <mergeCell ref="N5:O5"/>
    <mergeCell ref="A30:C30"/>
    <mergeCell ref="A5:A6"/>
    <mergeCell ref="B5:B6"/>
    <mergeCell ref="C5:C6"/>
    <mergeCell ref="D5:D6"/>
    <mergeCell ref="E5:E6"/>
    <mergeCell ref="I5:I6"/>
    <mergeCell ref="J5:J6"/>
    <mergeCell ref="K5:K6"/>
    <mergeCell ref="L5:L6"/>
    <mergeCell ref="M5:M6"/>
    <mergeCell ref="P5:P6"/>
    <mergeCell ref="Q5:Q6"/>
  </mergeCells>
  <dataValidations count="1">
    <dataValidation allowBlank="1" showInputMessage="1" showErrorMessage="1" imeMode="off" sqref="A4"/>
  </dataValidations>
  <hyperlinks>
    <hyperlink ref="B2" location="科目索引!E25" display="=IF(评估申报表填表摘要!$A$2=&quot;&quot;,&quot;&quot;,评估申报表填表摘要!$A$2)"/>
    <hyperlink ref="A2" location="'表3-9存货汇总'!A1" display="=IF(表3流资汇总!$A$2=&quot;&quot;,&quot;&quot;,表3流资汇总!$A$2)"/>
  </hyperlinks>
  <printOptions horizontalCentered="1"/>
  <pageMargins left="0.35433070866141736" right="0.35433070866141736" top="0.5905511811023623" bottom="0.7874015748031497" header="1.062992125984252" footer="0.32"/>
  <pageSetup horizontalDpi="600" verticalDpi="600" orientation="landscape" paperSize="9"/>
  <headerFooter alignWithMargins="0">
    <oddHeader>&amp;R&amp;9表3-9-10
共&amp;N页第&amp;P页
金额单位：人民币元</oddHeader>
    <oddFooter>&amp;L&amp;9资产占有单位填表人：
填表日期：     年  月  日&amp;C&amp;9评估人员：
</oddFooter>
  </headerFooter>
</worksheet>
</file>

<file path=xl/worksheets/sheet34.xml><?xml version="1.0" encoding="utf-8"?>
<worksheet xmlns="http://schemas.openxmlformats.org/spreadsheetml/2006/main" xmlns:r="http://schemas.openxmlformats.org/officeDocument/2006/relationships">
  <dimension ref="A1:N30"/>
  <sheetViews>
    <sheetView workbookViewId="0" topLeftCell="A1">
      <pane xSplit="2" ySplit="6" topLeftCell="C7" activePane="bottomRight" state="frozen"/>
      <selection pane="bottomRight" activeCell="W7" sqref="W7:W31"/>
    </sheetView>
  </sheetViews>
  <sheetFormatPr defaultColWidth="9.00390625" defaultRowHeight="15.75" customHeight="1"/>
  <cols>
    <col min="1" max="1" width="3.625" style="71" customWidth="1"/>
    <col min="2" max="2" width="18.625" style="72" customWidth="1"/>
    <col min="3" max="3" width="14.625" style="72" customWidth="1"/>
    <col min="4" max="4" width="11.75390625" style="72" hidden="1" customWidth="1"/>
    <col min="5" max="5" width="4.625" style="72" customWidth="1"/>
    <col min="6" max="6" width="5.625" style="73" customWidth="1"/>
    <col min="7" max="7" width="7.625" style="75" customWidth="1"/>
    <col min="8" max="8" width="12.625" style="74" customWidth="1"/>
    <col min="9" max="9" width="13.125" style="74" customWidth="1"/>
    <col min="10" max="10" width="4.75390625" style="73" customWidth="1"/>
    <col min="11" max="11" width="7.625" style="75" customWidth="1"/>
    <col min="12" max="12" width="11.875" style="74" customWidth="1"/>
    <col min="13" max="13" width="5.625" style="75" customWidth="1"/>
    <col min="14" max="14" width="11.00390625" style="72" customWidth="1"/>
    <col min="15" max="16384" width="9.00390625" style="73" customWidth="1"/>
  </cols>
  <sheetData>
    <row r="1" spans="1:14" s="69" customFormat="1" ht="24.75" customHeight="1">
      <c r="A1" s="76" t="s">
        <v>557</v>
      </c>
      <c r="B1" s="77"/>
      <c r="C1" s="77"/>
      <c r="D1" s="77"/>
      <c r="E1" s="77"/>
      <c r="F1" s="78"/>
      <c r="G1" s="80"/>
      <c r="H1" s="79"/>
      <c r="I1" s="79"/>
      <c r="J1" s="78"/>
      <c r="K1" s="80"/>
      <c r="L1" s="79"/>
      <c r="M1" s="80"/>
      <c r="N1" s="77"/>
    </row>
    <row r="2" spans="1:14" s="70" customFormat="1" ht="13.5" customHeight="1">
      <c r="A2" s="82" t="str">
        <f>IF('表3流资汇总'!$A$2="","",'表3流资汇总'!$A$2)</f>
        <v>返回</v>
      </c>
      <c r="B2" s="82" t="str">
        <f>IF('评估申报表填表摘要'!$A$2="","",'评估申报表填表摘要'!$A$2)</f>
        <v>返回索引页</v>
      </c>
      <c r="C2" s="84"/>
      <c r="D2" s="84"/>
      <c r="E2" s="84"/>
      <c r="G2" s="86"/>
      <c r="H2" s="85"/>
      <c r="I2" s="85"/>
      <c r="K2" s="86"/>
      <c r="L2" s="85"/>
      <c r="M2" s="86"/>
      <c r="N2" s="111"/>
    </row>
    <row r="3" spans="1:14" s="70" customFormat="1" ht="13.5" customHeight="1">
      <c r="A3" s="87" t="str">
        <f>'结果汇总'!$A$3</f>
        <v>  评估基准日：2020年3月12日</v>
      </c>
      <c r="B3" s="88"/>
      <c r="C3" s="88"/>
      <c r="D3" s="88"/>
      <c r="E3" s="88"/>
      <c r="F3" s="89"/>
      <c r="G3" s="91"/>
      <c r="H3" s="90"/>
      <c r="I3" s="90"/>
      <c r="J3" s="89"/>
      <c r="K3" s="91"/>
      <c r="L3" s="90"/>
      <c r="M3" s="91"/>
      <c r="N3" s="88"/>
    </row>
    <row r="4" spans="1:14" s="70" customFormat="1" ht="13.5" customHeight="1">
      <c r="A4" s="92" t="str">
        <f>'结果汇总'!$A$4</f>
        <v>被评估单位（或者产权持有单位）：左世合、周海翔、云南渝庆建筑劳务有限公司</v>
      </c>
      <c r="B4" s="84"/>
      <c r="C4" s="84"/>
      <c r="D4" s="84"/>
      <c r="E4" s="84"/>
      <c r="G4" s="86"/>
      <c r="H4" s="85"/>
      <c r="I4" s="85"/>
      <c r="K4" s="86"/>
      <c r="L4" s="85"/>
      <c r="M4" s="86"/>
      <c r="N4" s="111"/>
    </row>
    <row r="5" spans="1:14" s="70" customFormat="1" ht="15.75" customHeight="1">
      <c r="A5" s="119" t="s">
        <v>139</v>
      </c>
      <c r="B5" s="119" t="s">
        <v>442</v>
      </c>
      <c r="C5" s="119" t="s">
        <v>558</v>
      </c>
      <c r="D5" s="132" t="s">
        <v>559</v>
      </c>
      <c r="E5" s="273" t="s">
        <v>443</v>
      </c>
      <c r="F5" s="324" t="s">
        <v>113</v>
      </c>
      <c r="G5" s="438"/>
      <c r="H5" s="370"/>
      <c r="I5" s="124" t="s">
        <v>114</v>
      </c>
      <c r="J5" s="278" t="s">
        <v>448</v>
      </c>
      <c r="K5" s="277" t="s">
        <v>115</v>
      </c>
      <c r="L5" s="277"/>
      <c r="M5" s="278" t="s">
        <v>117</v>
      </c>
      <c r="N5" s="119" t="s">
        <v>380</v>
      </c>
    </row>
    <row r="6" spans="1:14" s="70" customFormat="1" ht="15.75" customHeight="1">
      <c r="A6" s="126"/>
      <c r="B6" s="126"/>
      <c r="C6" s="126"/>
      <c r="D6" s="133"/>
      <c r="E6" s="275"/>
      <c r="F6" s="99" t="s">
        <v>449</v>
      </c>
      <c r="G6" s="309" t="s">
        <v>450</v>
      </c>
      <c r="H6" s="100" t="s">
        <v>451</v>
      </c>
      <c r="I6" s="128"/>
      <c r="J6" s="279"/>
      <c r="K6" s="102" t="s">
        <v>450</v>
      </c>
      <c r="L6" s="101" t="s">
        <v>451</v>
      </c>
      <c r="M6" s="279"/>
      <c r="N6" s="126"/>
    </row>
    <row r="7" spans="1:14" s="70" customFormat="1" ht="15.75" customHeight="1">
      <c r="A7" s="97"/>
      <c r="B7" s="103"/>
      <c r="C7" s="103"/>
      <c r="D7" s="103"/>
      <c r="E7" s="105"/>
      <c r="F7" s="134"/>
      <c r="G7" s="293"/>
      <c r="H7" s="106"/>
      <c r="I7" s="106"/>
      <c r="J7" s="134"/>
      <c r="K7" s="293"/>
      <c r="L7" s="107"/>
      <c r="M7" s="254">
        <f>IF(OR(I7=0,I7=""),"",ROUND((L7-I7)/I7*100,2))</f>
      </c>
      <c r="N7" s="103"/>
    </row>
    <row r="8" spans="1:14" s="70" customFormat="1" ht="15.75" customHeight="1">
      <c r="A8" s="97"/>
      <c r="B8" s="103"/>
      <c r="C8" s="103"/>
      <c r="D8" s="103"/>
      <c r="E8" s="105"/>
      <c r="F8" s="134"/>
      <c r="G8" s="293"/>
      <c r="H8" s="106"/>
      <c r="I8" s="106"/>
      <c r="J8" s="134"/>
      <c r="K8" s="293"/>
      <c r="L8" s="106"/>
      <c r="M8" s="254">
        <f aca="true" t="shared" si="0" ref="M8:M30">IF(OR(I8=0,I8=""),"",ROUND((L8-I8)/I8*100,2))</f>
      </c>
      <c r="N8" s="103"/>
    </row>
    <row r="9" spans="1:14" s="70" customFormat="1" ht="15.75" customHeight="1">
      <c r="A9" s="97"/>
      <c r="B9" s="103"/>
      <c r="C9" s="103"/>
      <c r="D9" s="103"/>
      <c r="E9" s="105"/>
      <c r="F9" s="134"/>
      <c r="G9" s="293"/>
      <c r="H9" s="106"/>
      <c r="I9" s="106"/>
      <c r="J9" s="134"/>
      <c r="K9" s="293"/>
      <c r="L9" s="106"/>
      <c r="M9" s="254">
        <f t="shared" si="0"/>
      </c>
      <c r="N9" s="103"/>
    </row>
    <row r="10" spans="1:14" s="70" customFormat="1" ht="15.75" customHeight="1">
      <c r="A10" s="97"/>
      <c r="B10" s="103"/>
      <c r="C10" s="103"/>
      <c r="D10" s="103"/>
      <c r="E10" s="105"/>
      <c r="F10" s="134"/>
      <c r="G10" s="293"/>
      <c r="H10" s="106"/>
      <c r="I10" s="106"/>
      <c r="J10" s="134"/>
      <c r="K10" s="293"/>
      <c r="L10" s="106"/>
      <c r="M10" s="254">
        <f t="shared" si="0"/>
      </c>
      <c r="N10" s="103"/>
    </row>
    <row r="11" spans="1:14" s="70" customFormat="1" ht="15.75" customHeight="1">
      <c r="A11" s="97"/>
      <c r="B11" s="103"/>
      <c r="C11" s="103"/>
      <c r="D11" s="103"/>
      <c r="E11" s="105"/>
      <c r="F11" s="134"/>
      <c r="G11" s="293"/>
      <c r="H11" s="106"/>
      <c r="I11" s="106"/>
      <c r="J11" s="134"/>
      <c r="K11" s="293"/>
      <c r="L11" s="106"/>
      <c r="M11" s="254">
        <f t="shared" si="0"/>
      </c>
      <c r="N11" s="103"/>
    </row>
    <row r="12" spans="1:14" s="70" customFormat="1" ht="15.75" customHeight="1">
      <c r="A12" s="97"/>
      <c r="B12" s="103"/>
      <c r="C12" s="103"/>
      <c r="D12" s="103"/>
      <c r="E12" s="105"/>
      <c r="F12" s="134"/>
      <c r="G12" s="293"/>
      <c r="H12" s="106"/>
      <c r="I12" s="106"/>
      <c r="J12" s="134"/>
      <c r="K12" s="293"/>
      <c r="L12" s="106"/>
      <c r="M12" s="254">
        <f t="shared" si="0"/>
      </c>
      <c r="N12" s="103"/>
    </row>
    <row r="13" spans="1:14" s="70" customFormat="1" ht="15.75" customHeight="1">
      <c r="A13" s="97"/>
      <c r="B13" s="103"/>
      <c r="C13" s="103"/>
      <c r="D13" s="103"/>
      <c r="E13" s="105"/>
      <c r="F13" s="134"/>
      <c r="G13" s="293"/>
      <c r="H13" s="106"/>
      <c r="I13" s="106"/>
      <c r="J13" s="134"/>
      <c r="K13" s="293"/>
      <c r="L13" s="106"/>
      <c r="M13" s="254">
        <f t="shared" si="0"/>
      </c>
      <c r="N13" s="103"/>
    </row>
    <row r="14" spans="1:14" s="70" customFormat="1" ht="15.75" customHeight="1">
      <c r="A14" s="97"/>
      <c r="B14" s="103"/>
      <c r="C14" s="103"/>
      <c r="D14" s="103"/>
      <c r="E14" s="105"/>
      <c r="F14" s="134"/>
      <c r="G14" s="293"/>
      <c r="H14" s="106"/>
      <c r="I14" s="106"/>
      <c r="J14" s="134"/>
      <c r="K14" s="293"/>
      <c r="L14" s="106"/>
      <c r="M14" s="254">
        <f t="shared" si="0"/>
      </c>
      <c r="N14" s="103"/>
    </row>
    <row r="15" spans="1:14" s="70" customFormat="1" ht="15.75" customHeight="1">
      <c r="A15" s="97"/>
      <c r="B15" s="103"/>
      <c r="C15" s="103"/>
      <c r="D15" s="103"/>
      <c r="E15" s="105"/>
      <c r="F15" s="134"/>
      <c r="G15" s="293"/>
      <c r="H15" s="106"/>
      <c r="I15" s="106"/>
      <c r="J15" s="134"/>
      <c r="K15" s="293"/>
      <c r="L15" s="106"/>
      <c r="M15" s="254">
        <f t="shared" si="0"/>
      </c>
      <c r="N15" s="103"/>
    </row>
    <row r="16" spans="1:14" s="70" customFormat="1" ht="15.75" customHeight="1">
      <c r="A16" s="97"/>
      <c r="B16" s="103"/>
      <c r="C16" s="103"/>
      <c r="D16" s="103"/>
      <c r="E16" s="105"/>
      <c r="F16" s="134"/>
      <c r="G16" s="293"/>
      <c r="H16" s="106"/>
      <c r="I16" s="106"/>
      <c r="J16" s="134"/>
      <c r="K16" s="293"/>
      <c r="L16" s="106"/>
      <c r="M16" s="254">
        <f t="shared" si="0"/>
      </c>
      <c r="N16" s="103"/>
    </row>
    <row r="17" spans="1:14" s="70" customFormat="1" ht="15.75" customHeight="1">
      <c r="A17" s="97"/>
      <c r="B17" s="103"/>
      <c r="C17" s="103"/>
      <c r="D17" s="103"/>
      <c r="E17" s="105"/>
      <c r="F17" s="134"/>
      <c r="G17" s="293"/>
      <c r="H17" s="106"/>
      <c r="I17" s="106"/>
      <c r="J17" s="134"/>
      <c r="K17" s="293"/>
      <c r="L17" s="106"/>
      <c r="M17" s="254">
        <f t="shared" si="0"/>
      </c>
      <c r="N17" s="103"/>
    </row>
    <row r="18" spans="1:14" s="70" customFormat="1" ht="15.75" customHeight="1">
      <c r="A18" s="97"/>
      <c r="B18" s="103"/>
      <c r="C18" s="103"/>
      <c r="D18" s="103"/>
      <c r="E18" s="105"/>
      <c r="F18" s="134"/>
      <c r="G18" s="293"/>
      <c r="H18" s="106"/>
      <c r="I18" s="106"/>
      <c r="J18" s="134"/>
      <c r="K18" s="293"/>
      <c r="L18" s="106"/>
      <c r="M18" s="254">
        <f t="shared" si="0"/>
      </c>
      <c r="N18" s="103"/>
    </row>
    <row r="19" spans="1:14" s="70" customFormat="1" ht="15.75" customHeight="1">
      <c r="A19" s="97"/>
      <c r="B19" s="103"/>
      <c r="C19" s="103"/>
      <c r="D19" s="103"/>
      <c r="E19" s="105"/>
      <c r="F19" s="134"/>
      <c r="G19" s="293"/>
      <c r="H19" s="106"/>
      <c r="I19" s="106"/>
      <c r="J19" s="134"/>
      <c r="K19" s="293"/>
      <c r="L19" s="106"/>
      <c r="M19" s="254"/>
      <c r="N19" s="103"/>
    </row>
    <row r="20" spans="1:14" s="70" customFormat="1" ht="15.75" customHeight="1">
      <c r="A20" s="97"/>
      <c r="B20" s="103"/>
      <c r="C20" s="103"/>
      <c r="D20" s="103"/>
      <c r="E20" s="105"/>
      <c r="F20" s="134"/>
      <c r="G20" s="293"/>
      <c r="H20" s="106"/>
      <c r="I20" s="106"/>
      <c r="J20" s="134"/>
      <c r="K20" s="293"/>
      <c r="L20" s="106"/>
      <c r="M20" s="254"/>
      <c r="N20" s="103"/>
    </row>
    <row r="21" spans="1:14" s="70" customFormat="1" ht="15.75" customHeight="1">
      <c r="A21" s="97"/>
      <c r="B21" s="103"/>
      <c r="C21" s="103"/>
      <c r="D21" s="103"/>
      <c r="E21" s="105"/>
      <c r="F21" s="134"/>
      <c r="G21" s="293"/>
      <c r="H21" s="106"/>
      <c r="I21" s="106"/>
      <c r="J21" s="134"/>
      <c r="K21" s="293"/>
      <c r="L21" s="106"/>
      <c r="M21" s="254">
        <f t="shared" si="0"/>
      </c>
      <c r="N21" s="103"/>
    </row>
    <row r="22" spans="1:14" s="70" customFormat="1" ht="15.75" customHeight="1">
      <c r="A22" s="97"/>
      <c r="B22" s="103"/>
      <c r="C22" s="103"/>
      <c r="D22" s="103"/>
      <c r="E22" s="105"/>
      <c r="F22" s="134"/>
      <c r="G22" s="293"/>
      <c r="H22" s="106"/>
      <c r="I22" s="106"/>
      <c r="J22" s="134"/>
      <c r="K22" s="293"/>
      <c r="L22" s="106"/>
      <c r="M22" s="254">
        <f t="shared" si="0"/>
      </c>
      <c r="N22" s="103"/>
    </row>
    <row r="23" spans="1:14" s="70" customFormat="1" ht="15.75" customHeight="1">
      <c r="A23" s="97"/>
      <c r="B23" s="103"/>
      <c r="C23" s="103"/>
      <c r="D23" s="103"/>
      <c r="E23" s="105"/>
      <c r="F23" s="134"/>
      <c r="G23" s="293"/>
      <c r="H23" s="106"/>
      <c r="I23" s="106"/>
      <c r="J23" s="134"/>
      <c r="K23" s="293"/>
      <c r="L23" s="106"/>
      <c r="M23" s="254">
        <f t="shared" si="0"/>
      </c>
      <c r="N23" s="103"/>
    </row>
    <row r="24" spans="1:14" s="70" customFormat="1" ht="15.75" customHeight="1">
      <c r="A24" s="97"/>
      <c r="B24" s="103"/>
      <c r="C24" s="103"/>
      <c r="D24" s="103"/>
      <c r="E24" s="105"/>
      <c r="F24" s="134"/>
      <c r="G24" s="293"/>
      <c r="H24" s="106"/>
      <c r="I24" s="106"/>
      <c r="J24" s="134"/>
      <c r="K24" s="293"/>
      <c r="L24" s="106"/>
      <c r="M24" s="254">
        <f t="shared" si="0"/>
      </c>
      <c r="N24" s="103"/>
    </row>
    <row r="25" spans="1:14" s="70" customFormat="1" ht="15.75" customHeight="1">
      <c r="A25" s="97"/>
      <c r="B25" s="103"/>
      <c r="C25" s="103"/>
      <c r="D25" s="103"/>
      <c r="E25" s="105"/>
      <c r="F25" s="134"/>
      <c r="G25" s="293"/>
      <c r="H25" s="106"/>
      <c r="I25" s="106"/>
      <c r="J25" s="134"/>
      <c r="K25" s="293"/>
      <c r="L25" s="106"/>
      <c r="M25" s="254">
        <f t="shared" si="0"/>
      </c>
      <c r="N25" s="103"/>
    </row>
    <row r="26" spans="1:14" s="70" customFormat="1" ht="15.75" customHeight="1">
      <c r="A26" s="97"/>
      <c r="B26" s="103"/>
      <c r="C26" s="103"/>
      <c r="D26" s="103"/>
      <c r="E26" s="105"/>
      <c r="F26" s="134"/>
      <c r="G26" s="293"/>
      <c r="H26" s="106"/>
      <c r="I26" s="106"/>
      <c r="J26" s="134"/>
      <c r="K26" s="293"/>
      <c r="L26" s="106"/>
      <c r="M26" s="254">
        <f t="shared" si="0"/>
      </c>
      <c r="N26" s="103"/>
    </row>
    <row r="27" spans="1:14" s="70" customFormat="1" ht="15.75" customHeight="1">
      <c r="A27" s="97"/>
      <c r="B27" s="103"/>
      <c r="C27" s="103"/>
      <c r="D27" s="103"/>
      <c r="E27" s="105"/>
      <c r="F27" s="134"/>
      <c r="G27" s="293"/>
      <c r="H27" s="106"/>
      <c r="I27" s="106"/>
      <c r="J27" s="134"/>
      <c r="K27" s="293"/>
      <c r="L27" s="106"/>
      <c r="M27" s="254">
        <f t="shared" si="0"/>
      </c>
      <c r="N27" s="103"/>
    </row>
    <row r="28" spans="1:14" s="70" customFormat="1" ht="15.75" customHeight="1">
      <c r="A28" s="97"/>
      <c r="B28" s="103"/>
      <c r="C28" s="103"/>
      <c r="D28" s="103"/>
      <c r="E28" s="105"/>
      <c r="F28" s="134"/>
      <c r="G28" s="293"/>
      <c r="H28" s="106"/>
      <c r="I28" s="106"/>
      <c r="J28" s="134"/>
      <c r="K28" s="293"/>
      <c r="L28" s="106"/>
      <c r="M28" s="254">
        <f t="shared" si="0"/>
      </c>
      <c r="N28" s="103"/>
    </row>
    <row r="29" spans="1:14" s="70" customFormat="1" ht="15.75" customHeight="1">
      <c r="A29" s="97"/>
      <c r="B29" s="103"/>
      <c r="C29" s="103"/>
      <c r="D29" s="103"/>
      <c r="E29" s="105"/>
      <c r="F29" s="134"/>
      <c r="G29" s="293"/>
      <c r="H29" s="106"/>
      <c r="I29" s="106"/>
      <c r="J29" s="134"/>
      <c r="K29" s="293"/>
      <c r="L29" s="106"/>
      <c r="M29" s="254">
        <f t="shared" si="0"/>
      </c>
      <c r="N29" s="103"/>
    </row>
    <row r="30" spans="1:14" s="70" customFormat="1" ht="15.75" customHeight="1">
      <c r="A30" s="108" t="s">
        <v>381</v>
      </c>
      <c r="B30" s="109"/>
      <c r="C30" s="110"/>
      <c r="D30" s="110"/>
      <c r="E30" s="105"/>
      <c r="F30" s="134"/>
      <c r="G30" s="293"/>
      <c r="H30" s="107">
        <f>SUM(H7:H29)</f>
        <v>0</v>
      </c>
      <c r="I30" s="107">
        <f>SUM(I7:I29)</f>
        <v>0</v>
      </c>
      <c r="J30" s="134"/>
      <c r="K30" s="293"/>
      <c r="L30" s="107">
        <f>SUM(L7:L29)</f>
        <v>0</v>
      </c>
      <c r="M30" s="254">
        <f t="shared" si="0"/>
      </c>
      <c r="N30" s="103"/>
    </row>
  </sheetData>
  <sheetProtection/>
  <mergeCells count="12">
    <mergeCell ref="F5:H5"/>
    <mergeCell ref="K5:L5"/>
    <mergeCell ref="A30:C30"/>
    <mergeCell ref="A5:A6"/>
    <mergeCell ref="B5:B6"/>
    <mergeCell ref="C5:C6"/>
    <mergeCell ref="D5:D6"/>
    <mergeCell ref="E5:E6"/>
    <mergeCell ref="I5:I6"/>
    <mergeCell ref="J5:J6"/>
    <mergeCell ref="M5:M6"/>
    <mergeCell ref="N5:N6"/>
  </mergeCells>
  <dataValidations count="1">
    <dataValidation allowBlank="1" showInputMessage="1" showErrorMessage="1" imeMode="off" sqref="A4"/>
  </dataValidations>
  <hyperlinks>
    <hyperlink ref="B2" location="科目索引!E26" display="=IF(评估申报表填表摘要!$A$2=&quot;&quot;,&quot;&quot;,评估申报表填表摘要!$A$2)"/>
    <hyperlink ref="A2" location="'表3-9存货汇总'!A1" display="=IF(表3流资汇总!$A$2=&quot;&quot;,&quot;&quot;,表3流资汇总!$A$2)"/>
  </hyperlinks>
  <printOptions horizontalCentered="1"/>
  <pageMargins left="0.35433070866141736" right="0.35433070866141736" top="0.5905511811023623" bottom="0.7874015748031497" header="1.062992125984252" footer="0.35"/>
  <pageSetup horizontalDpi="600" verticalDpi="600" orientation="landscape" paperSize="9"/>
  <headerFooter alignWithMargins="0">
    <oddHeader>&amp;R&amp;9表3-9-11
共&amp;N页第&amp;P页
金额单位：人民币元</oddHeader>
    <oddFooter>&amp;L&amp;9资产占有单位填表人：
填表日期：     年  月  日&amp;C&amp;9评估人员：
</oddFooter>
  </headerFooter>
</worksheet>
</file>

<file path=xl/worksheets/sheet35.xml><?xml version="1.0" encoding="utf-8"?>
<worksheet xmlns="http://schemas.openxmlformats.org/spreadsheetml/2006/main" xmlns:r="http://schemas.openxmlformats.org/officeDocument/2006/relationships">
  <dimension ref="A1:I30"/>
  <sheetViews>
    <sheetView workbookViewId="0" topLeftCell="A1">
      <pane xSplit="2" ySplit="5" topLeftCell="C21" activePane="bottomRight" state="frozen"/>
      <selection pane="bottomRight" activeCell="W7" sqref="W7:W31"/>
    </sheetView>
  </sheetViews>
  <sheetFormatPr defaultColWidth="8.75390625" defaultRowHeight="15.75" customHeight="1"/>
  <cols>
    <col min="1" max="1" width="7.375" style="71" customWidth="1"/>
    <col min="2" max="2" width="24.625" style="72" customWidth="1"/>
    <col min="3" max="3" width="10.625" style="73" customWidth="1"/>
    <col min="4" max="5" width="16.625" style="74" customWidth="1"/>
    <col min="6" max="7" width="13.125" style="74" customWidth="1"/>
    <col min="8" max="8" width="8.00390625" style="75" customWidth="1"/>
    <col min="9" max="9" width="12.75390625" style="72" customWidth="1"/>
    <col min="10" max="16384" width="8.75390625" style="73" customWidth="1"/>
  </cols>
  <sheetData>
    <row r="1" spans="1:9" s="114" customFormat="1" ht="24.75" customHeight="1">
      <c r="A1" s="76" t="s">
        <v>560</v>
      </c>
      <c r="B1" s="77"/>
      <c r="C1" s="78"/>
      <c r="D1" s="79"/>
      <c r="E1" s="79"/>
      <c r="F1" s="79"/>
      <c r="G1" s="79"/>
      <c r="H1" s="80"/>
      <c r="I1" s="77"/>
    </row>
    <row r="2" spans="1:9" s="70" customFormat="1" ht="13.5" customHeight="1">
      <c r="A2" s="81" t="str">
        <f>IF('表3流资汇总'!$A$2="","",'表3流资汇总'!$A$2)</f>
        <v>返回</v>
      </c>
      <c r="B2" s="82" t="str">
        <f>IF('评估申报表填表摘要'!$A$2="","",'评估申报表填表摘要'!$A$2)</f>
        <v>返回索引页</v>
      </c>
      <c r="D2" s="85"/>
      <c r="E2" s="85"/>
      <c r="F2" s="85"/>
      <c r="G2" s="85"/>
      <c r="H2" s="86"/>
      <c r="I2" s="111"/>
    </row>
    <row r="3" spans="1:9" s="70" customFormat="1" ht="13.5" customHeight="1">
      <c r="A3" s="87" t="str">
        <f>'结果汇总'!$A$3</f>
        <v>  评估基准日：2020年3月12日</v>
      </c>
      <c r="B3" s="88"/>
      <c r="C3" s="165"/>
      <c r="D3" s="90"/>
      <c r="E3" s="90"/>
      <c r="F3" s="90"/>
      <c r="G3" s="90"/>
      <c r="H3" s="91"/>
      <c r="I3" s="88"/>
    </row>
    <row r="4" spans="1:9" s="166" customFormat="1" ht="13.5" customHeight="1">
      <c r="A4" s="92" t="str">
        <f>'结果汇总'!$A$4</f>
        <v>被评估单位（或者产权持有单位）：左世合、周海翔、云南渝庆建筑劳务有限公司</v>
      </c>
      <c r="B4" s="295"/>
      <c r="D4" s="297"/>
      <c r="E4" s="297"/>
      <c r="F4" s="297"/>
      <c r="G4" s="298"/>
      <c r="H4" s="300"/>
      <c r="I4" s="301"/>
    </row>
    <row r="5" spans="1:9" s="83" customFormat="1" ht="15.75" customHeight="1">
      <c r="A5" s="119" t="s">
        <v>139</v>
      </c>
      <c r="B5" s="119" t="s">
        <v>561</v>
      </c>
      <c r="C5" s="183" t="s">
        <v>409</v>
      </c>
      <c r="D5" s="172" t="s">
        <v>113</v>
      </c>
      <c r="E5" s="172" t="s">
        <v>562</v>
      </c>
      <c r="F5" s="124" t="s">
        <v>114</v>
      </c>
      <c r="G5" s="124" t="s">
        <v>115</v>
      </c>
      <c r="H5" s="436" t="s">
        <v>117</v>
      </c>
      <c r="I5" s="98" t="s">
        <v>380</v>
      </c>
    </row>
    <row r="6" spans="1:9" s="70" customFormat="1" ht="15.75" customHeight="1">
      <c r="A6" s="97"/>
      <c r="B6" s="103"/>
      <c r="C6" s="104"/>
      <c r="D6" s="107"/>
      <c r="E6" s="107"/>
      <c r="F6" s="107"/>
      <c r="G6" s="107"/>
      <c r="H6" s="254">
        <f>IF(OR(F6=0,F6=""),"",ROUND((G6-F6)/F6*100,2))</f>
      </c>
      <c r="I6" s="304"/>
    </row>
    <row r="7" spans="1:9" s="70" customFormat="1" ht="15.75" customHeight="1">
      <c r="A7" s="97"/>
      <c r="B7" s="103"/>
      <c r="C7" s="104"/>
      <c r="D7" s="107"/>
      <c r="E7" s="107"/>
      <c r="F7" s="107"/>
      <c r="G7" s="107"/>
      <c r="H7" s="254">
        <f aca="true" t="shared" si="0" ref="H7:H30">IF(OR(F7=0,F7=""),"",ROUND((G7-F7)/F7*100,2))</f>
      </c>
      <c r="I7" s="304"/>
    </row>
    <row r="8" spans="1:9" s="70" customFormat="1" ht="15.75" customHeight="1">
      <c r="A8" s="97"/>
      <c r="B8" s="103"/>
      <c r="C8" s="104"/>
      <c r="D8" s="107"/>
      <c r="E8" s="107"/>
      <c r="F8" s="107"/>
      <c r="G8" s="107"/>
      <c r="H8" s="254">
        <f t="shared" si="0"/>
      </c>
      <c r="I8" s="304"/>
    </row>
    <row r="9" spans="1:9" s="70" customFormat="1" ht="15.75" customHeight="1">
      <c r="A9" s="97"/>
      <c r="B9" s="103"/>
      <c r="C9" s="104"/>
      <c r="D9" s="107"/>
      <c r="E9" s="107"/>
      <c r="F9" s="107"/>
      <c r="G9" s="107"/>
      <c r="H9" s="254">
        <f t="shared" si="0"/>
      </c>
      <c r="I9" s="304"/>
    </row>
    <row r="10" spans="1:9" s="70" customFormat="1" ht="15.75" customHeight="1">
      <c r="A10" s="97"/>
      <c r="B10" s="103"/>
      <c r="C10" s="104"/>
      <c r="D10" s="107"/>
      <c r="E10" s="107"/>
      <c r="F10" s="107"/>
      <c r="G10" s="107"/>
      <c r="H10" s="254">
        <f t="shared" si="0"/>
      </c>
      <c r="I10" s="304"/>
    </row>
    <row r="11" spans="1:9" s="70" customFormat="1" ht="15.75" customHeight="1">
      <c r="A11" s="97"/>
      <c r="B11" s="103"/>
      <c r="C11" s="104"/>
      <c r="D11" s="107"/>
      <c r="E11" s="107"/>
      <c r="F11" s="107"/>
      <c r="G11" s="107"/>
      <c r="H11" s="254">
        <f t="shared" si="0"/>
      </c>
      <c r="I11" s="304"/>
    </row>
    <row r="12" spans="1:9" s="70" customFormat="1" ht="15.75" customHeight="1">
      <c r="A12" s="97"/>
      <c r="B12" s="103"/>
      <c r="C12" s="104"/>
      <c r="D12" s="107"/>
      <c r="E12" s="107"/>
      <c r="F12" s="107"/>
      <c r="G12" s="107"/>
      <c r="H12" s="254">
        <f t="shared" si="0"/>
      </c>
      <c r="I12" s="304"/>
    </row>
    <row r="13" spans="1:9" s="70" customFormat="1" ht="15.75" customHeight="1">
      <c r="A13" s="97"/>
      <c r="B13" s="103"/>
      <c r="C13" s="104"/>
      <c r="D13" s="107"/>
      <c r="E13" s="107"/>
      <c r="F13" s="107"/>
      <c r="G13" s="107"/>
      <c r="H13" s="254">
        <f t="shared" si="0"/>
      </c>
      <c r="I13" s="304"/>
    </row>
    <row r="14" spans="1:9" s="70" customFormat="1" ht="15.75" customHeight="1">
      <c r="A14" s="97"/>
      <c r="B14" s="103"/>
      <c r="C14" s="104"/>
      <c r="D14" s="107"/>
      <c r="E14" s="107"/>
      <c r="F14" s="107"/>
      <c r="G14" s="107"/>
      <c r="H14" s="254">
        <f t="shared" si="0"/>
      </c>
      <c r="I14" s="304"/>
    </row>
    <row r="15" spans="1:9" s="70" customFormat="1" ht="15.75" customHeight="1">
      <c r="A15" s="97"/>
      <c r="B15" s="103"/>
      <c r="C15" s="104"/>
      <c r="D15" s="107"/>
      <c r="E15" s="107"/>
      <c r="F15" s="107"/>
      <c r="G15" s="107"/>
      <c r="H15" s="254">
        <f t="shared" si="0"/>
      </c>
      <c r="I15" s="304"/>
    </row>
    <row r="16" spans="1:9" s="70" customFormat="1" ht="15.75" customHeight="1">
      <c r="A16" s="97"/>
      <c r="B16" s="103"/>
      <c r="C16" s="104"/>
      <c r="D16" s="107"/>
      <c r="E16" s="107"/>
      <c r="F16" s="107"/>
      <c r="G16" s="107"/>
      <c r="H16" s="254">
        <f t="shared" si="0"/>
      </c>
      <c r="I16" s="304"/>
    </row>
    <row r="17" spans="1:9" s="70" customFormat="1" ht="15.75" customHeight="1">
      <c r="A17" s="97"/>
      <c r="B17" s="103"/>
      <c r="C17" s="104"/>
      <c r="D17" s="107"/>
      <c r="E17" s="107"/>
      <c r="F17" s="107"/>
      <c r="G17" s="107"/>
      <c r="H17" s="254">
        <f t="shared" si="0"/>
      </c>
      <c r="I17" s="304"/>
    </row>
    <row r="18" spans="1:9" s="70" customFormat="1" ht="15.75" customHeight="1">
      <c r="A18" s="97"/>
      <c r="B18" s="103"/>
      <c r="C18" s="104"/>
      <c r="D18" s="107"/>
      <c r="E18" s="107"/>
      <c r="F18" s="107"/>
      <c r="G18" s="107"/>
      <c r="H18" s="254">
        <f t="shared" si="0"/>
      </c>
      <c r="I18" s="304"/>
    </row>
    <row r="19" spans="1:9" s="70" customFormat="1" ht="15.75" customHeight="1">
      <c r="A19" s="97"/>
      <c r="B19" s="103"/>
      <c r="C19" s="104"/>
      <c r="D19" s="107"/>
      <c r="E19" s="107"/>
      <c r="F19" s="107"/>
      <c r="G19" s="107"/>
      <c r="H19" s="254"/>
      <c r="I19" s="304"/>
    </row>
    <row r="20" spans="1:9" s="70" customFormat="1" ht="15.75" customHeight="1">
      <c r="A20" s="97"/>
      <c r="B20" s="103"/>
      <c r="C20" s="104"/>
      <c r="D20" s="107"/>
      <c r="E20" s="107"/>
      <c r="F20" s="107"/>
      <c r="G20" s="107"/>
      <c r="H20" s="254"/>
      <c r="I20" s="304"/>
    </row>
    <row r="21" spans="1:9" s="70" customFormat="1" ht="15.75" customHeight="1">
      <c r="A21" s="97"/>
      <c r="B21" s="103"/>
      <c r="C21" s="104"/>
      <c r="D21" s="107"/>
      <c r="E21" s="107"/>
      <c r="F21" s="107"/>
      <c r="G21" s="107"/>
      <c r="H21" s="254">
        <f t="shared" si="0"/>
      </c>
      <c r="I21" s="304"/>
    </row>
    <row r="22" spans="1:9" s="70" customFormat="1" ht="15.75" customHeight="1">
      <c r="A22" s="97"/>
      <c r="B22" s="103"/>
      <c r="C22" s="104"/>
      <c r="D22" s="107"/>
      <c r="E22" s="107"/>
      <c r="F22" s="107"/>
      <c r="G22" s="107"/>
      <c r="H22" s="254">
        <f t="shared" si="0"/>
      </c>
      <c r="I22" s="304"/>
    </row>
    <row r="23" spans="1:9" s="70" customFormat="1" ht="15.75" customHeight="1">
      <c r="A23" s="97"/>
      <c r="B23" s="103"/>
      <c r="C23" s="104"/>
      <c r="D23" s="107"/>
      <c r="E23" s="107"/>
      <c r="F23" s="107"/>
      <c r="G23" s="107"/>
      <c r="H23" s="254">
        <f t="shared" si="0"/>
      </c>
      <c r="I23" s="304"/>
    </row>
    <row r="24" spans="1:9" s="70" customFormat="1" ht="15.75" customHeight="1">
      <c r="A24" s="97"/>
      <c r="B24" s="103"/>
      <c r="C24" s="104"/>
      <c r="D24" s="107"/>
      <c r="E24" s="107"/>
      <c r="F24" s="107"/>
      <c r="G24" s="107"/>
      <c r="H24" s="254">
        <f t="shared" si="0"/>
      </c>
      <c r="I24" s="304"/>
    </row>
    <row r="25" spans="1:9" s="70" customFormat="1" ht="15.75" customHeight="1">
      <c r="A25" s="97"/>
      <c r="B25" s="103"/>
      <c r="C25" s="104"/>
      <c r="D25" s="107"/>
      <c r="E25" s="107"/>
      <c r="F25" s="107"/>
      <c r="G25" s="107"/>
      <c r="H25" s="254">
        <f t="shared" si="0"/>
      </c>
      <c r="I25" s="304"/>
    </row>
    <row r="26" spans="1:9" s="70" customFormat="1" ht="15.75" customHeight="1">
      <c r="A26" s="97"/>
      <c r="B26" s="103"/>
      <c r="C26" s="104"/>
      <c r="D26" s="107"/>
      <c r="E26" s="107"/>
      <c r="F26" s="107"/>
      <c r="G26" s="107"/>
      <c r="H26" s="254">
        <f t="shared" si="0"/>
      </c>
      <c r="I26" s="304"/>
    </row>
    <row r="27" spans="1:9" s="70" customFormat="1" ht="15.75" customHeight="1">
      <c r="A27" s="97"/>
      <c r="B27" s="103"/>
      <c r="C27" s="104"/>
      <c r="D27" s="107"/>
      <c r="E27" s="107"/>
      <c r="F27" s="107"/>
      <c r="G27" s="107"/>
      <c r="H27" s="254">
        <f t="shared" si="0"/>
      </c>
      <c r="I27" s="304"/>
    </row>
    <row r="28" spans="1:9" s="70" customFormat="1" ht="15.75" customHeight="1">
      <c r="A28" s="97"/>
      <c r="B28" s="103"/>
      <c r="C28" s="104"/>
      <c r="D28" s="107"/>
      <c r="E28" s="107"/>
      <c r="F28" s="107"/>
      <c r="G28" s="107"/>
      <c r="H28" s="254">
        <f t="shared" si="0"/>
      </c>
      <c r="I28" s="304"/>
    </row>
    <row r="29" spans="1:9" s="70" customFormat="1" ht="15.75" customHeight="1">
      <c r="A29" s="97"/>
      <c r="B29" s="103"/>
      <c r="C29" s="104"/>
      <c r="D29" s="107"/>
      <c r="E29" s="107"/>
      <c r="F29" s="107"/>
      <c r="G29" s="107"/>
      <c r="H29" s="254">
        <f t="shared" si="0"/>
      </c>
      <c r="I29" s="304"/>
    </row>
    <row r="30" spans="1:9" s="70" customFormat="1" ht="15.75" customHeight="1">
      <c r="A30" s="108" t="s">
        <v>381</v>
      </c>
      <c r="B30" s="110"/>
      <c r="C30" s="104"/>
      <c r="D30" s="107">
        <f>SUM(D6:D29)</f>
        <v>0</v>
      </c>
      <c r="E30" s="107"/>
      <c r="F30" s="107">
        <f>SUM(F6:F29)</f>
        <v>0</v>
      </c>
      <c r="G30" s="107">
        <f>SUM(G6:G29)</f>
        <v>0</v>
      </c>
      <c r="H30" s="254">
        <f t="shared" si="0"/>
      </c>
      <c r="I30" s="304"/>
    </row>
  </sheetData>
  <sheetProtection/>
  <mergeCells count="1">
    <mergeCell ref="A30:B30"/>
  </mergeCells>
  <dataValidations count="1">
    <dataValidation allowBlank="1" showInputMessage="1" showErrorMessage="1" imeMode="off" sqref="F3 A4:B4 F4:I4"/>
  </dataValidations>
  <hyperlinks>
    <hyperlink ref="A2" location="表3流资汇总!B19" display="=IF(表3流资汇总!$A$2=&quot;&quot;,&quot;&quot;,表3流资汇总!$A$2)"/>
    <hyperlink ref="B2" location="科目索引!D18" display="=IF(评估申报表填表摘要!$A$2=&quot;&quot;,&quot;&quot;,评估申报表填表摘要!$A$2)"/>
  </hyperlinks>
  <printOptions horizontalCentered="1"/>
  <pageMargins left="0.35433070866141736" right="0.35433070866141736" top="0.5905511811023623" bottom="0.7874015748031497" header="1.062992125984252" footer="0.36"/>
  <pageSetup horizontalDpi="600" verticalDpi="600" orientation="landscape" paperSize="9"/>
  <headerFooter alignWithMargins="0">
    <oddHeader>&amp;R&amp;9表3-10
共&amp;N页第&amp;P页
金额单位：人民币元</oddHeader>
    <oddFooter>&amp;L&amp;9资产占有单位填表人：
填表日期：     年  月  日&amp;C&amp;9评估人员：
</oddFooter>
  </headerFooter>
  <legacyDrawing r:id="rId2"/>
</worksheet>
</file>

<file path=xl/worksheets/sheet36.xml><?xml version="1.0" encoding="utf-8"?>
<worksheet xmlns="http://schemas.openxmlformats.org/spreadsheetml/2006/main" xmlns:r="http://schemas.openxmlformats.org/officeDocument/2006/relationships">
  <dimension ref="A1:J30"/>
  <sheetViews>
    <sheetView workbookViewId="0" topLeftCell="A1">
      <selection activeCell="W7" sqref="W7:W31"/>
    </sheetView>
  </sheetViews>
  <sheetFormatPr defaultColWidth="8.75390625" defaultRowHeight="15.75" customHeight="1"/>
  <cols>
    <col min="1" max="1" width="6.625" style="71" customWidth="1"/>
    <col min="2" max="2" width="24.625" style="72" customWidth="1"/>
    <col min="3" max="4" width="7.625" style="73" customWidth="1"/>
    <col min="5" max="5" width="8.25390625" style="71" bestFit="1" customWidth="1"/>
    <col min="6" max="8" width="15.625" style="74" customWidth="1"/>
    <col min="9" max="9" width="6.75390625" style="75" bestFit="1" customWidth="1"/>
    <col min="10" max="10" width="12.75390625" style="72" customWidth="1"/>
    <col min="11" max="16384" width="8.75390625" style="73" customWidth="1"/>
  </cols>
  <sheetData>
    <row r="1" spans="1:10" s="114" customFormat="1" ht="24.75" customHeight="1">
      <c r="A1" s="76" t="s">
        <v>563</v>
      </c>
      <c r="B1" s="77"/>
      <c r="C1" s="78"/>
      <c r="D1" s="78"/>
      <c r="E1" s="76"/>
      <c r="F1" s="79"/>
      <c r="G1" s="79"/>
      <c r="H1" s="79"/>
      <c r="I1" s="80"/>
      <c r="J1" s="77"/>
    </row>
    <row r="2" spans="1:10" s="70" customFormat="1" ht="13.5" customHeight="1">
      <c r="A2" s="81" t="str">
        <f>IF('表3流资汇总'!$A$2="","",'表3流资汇总'!$A$2)</f>
        <v>返回</v>
      </c>
      <c r="B2" s="82" t="str">
        <f>IF('评估申报表填表摘要'!$A$2="","",'评估申报表填表摘要'!$A$2)</f>
        <v>返回索引页</v>
      </c>
      <c r="E2" s="113"/>
      <c r="F2" s="85"/>
      <c r="G2" s="85"/>
      <c r="H2" s="85"/>
      <c r="I2" s="86"/>
      <c r="J2" s="111"/>
    </row>
    <row r="3" spans="1:10" s="70" customFormat="1" ht="13.5" customHeight="1">
      <c r="A3" s="87" t="str">
        <f>'结果汇总'!$A$3</f>
        <v>  评估基准日：2020年3月12日</v>
      </c>
      <c r="B3" s="88"/>
      <c r="C3" s="89"/>
      <c r="D3" s="89"/>
      <c r="E3" s="87"/>
      <c r="F3" s="90"/>
      <c r="G3" s="90"/>
      <c r="H3" s="90"/>
      <c r="I3" s="91"/>
      <c r="J3" s="88"/>
    </row>
    <row r="4" spans="1:10" s="166" customFormat="1" ht="13.5" customHeight="1">
      <c r="A4" s="92" t="str">
        <f>'结果汇总'!$A$4</f>
        <v>被评估单位（或者产权持有单位）：左世合、周海翔、云南渝庆建筑劳务有限公司</v>
      </c>
      <c r="B4" s="295"/>
      <c r="C4" s="295"/>
      <c r="E4" s="296"/>
      <c r="F4" s="297"/>
      <c r="G4" s="297"/>
      <c r="H4" s="298"/>
      <c r="I4" s="300"/>
      <c r="J4" s="301"/>
    </row>
    <row r="5" spans="1:10" s="83" customFormat="1" ht="15.75" customHeight="1">
      <c r="A5" s="118" t="s">
        <v>139</v>
      </c>
      <c r="B5" s="119" t="s">
        <v>386</v>
      </c>
      <c r="C5" s="183" t="s">
        <v>409</v>
      </c>
      <c r="D5" s="99" t="s">
        <v>564</v>
      </c>
      <c r="E5" s="184" t="s">
        <v>402</v>
      </c>
      <c r="F5" s="172" t="s">
        <v>113</v>
      </c>
      <c r="G5" s="124" t="s">
        <v>114</v>
      </c>
      <c r="H5" s="124" t="s">
        <v>115</v>
      </c>
      <c r="I5" s="436" t="s">
        <v>117</v>
      </c>
      <c r="J5" s="98" t="s">
        <v>380</v>
      </c>
    </row>
    <row r="6" spans="1:10" s="70" customFormat="1" ht="15.75" customHeight="1">
      <c r="A6" s="97"/>
      <c r="B6" s="103"/>
      <c r="C6" s="104"/>
      <c r="D6" s="104"/>
      <c r="E6" s="97"/>
      <c r="F6" s="107"/>
      <c r="G6" s="107"/>
      <c r="H6" s="107"/>
      <c r="I6" s="254">
        <f aca="true" t="shared" si="0" ref="I6:I30">IF(OR(G6=0,G6=""),"",ROUND((H6-G6)/G6*100,2))</f>
      </c>
      <c r="J6" s="304"/>
    </row>
    <row r="7" spans="1:10" s="70" customFormat="1" ht="15.75" customHeight="1">
      <c r="A7" s="97"/>
      <c r="B7" s="103"/>
      <c r="C7" s="104"/>
      <c r="D7" s="104"/>
      <c r="E7" s="97"/>
      <c r="F7" s="107"/>
      <c r="G7" s="107"/>
      <c r="H7" s="107"/>
      <c r="I7" s="254">
        <f t="shared" si="0"/>
      </c>
      <c r="J7" s="304"/>
    </row>
    <row r="8" spans="1:10" s="70" customFormat="1" ht="15.75" customHeight="1">
      <c r="A8" s="97"/>
      <c r="B8" s="103"/>
      <c r="C8" s="104"/>
      <c r="D8" s="104"/>
      <c r="E8" s="97"/>
      <c r="F8" s="107"/>
      <c r="G8" s="107"/>
      <c r="H8" s="107"/>
      <c r="I8" s="254">
        <f t="shared" si="0"/>
      </c>
      <c r="J8" s="304"/>
    </row>
    <row r="9" spans="1:10" s="70" customFormat="1" ht="15.75" customHeight="1">
      <c r="A9" s="97"/>
      <c r="B9" s="103"/>
      <c r="C9" s="104"/>
      <c r="D9" s="104"/>
      <c r="E9" s="97"/>
      <c r="F9" s="107"/>
      <c r="G9" s="107"/>
      <c r="H9" s="107"/>
      <c r="I9" s="254">
        <f t="shared" si="0"/>
      </c>
      <c r="J9" s="304"/>
    </row>
    <row r="10" spans="1:10" s="70" customFormat="1" ht="15.75" customHeight="1">
      <c r="A10" s="97"/>
      <c r="B10" s="103"/>
      <c r="C10" s="104"/>
      <c r="D10" s="104"/>
      <c r="E10" s="97"/>
      <c r="F10" s="107"/>
      <c r="G10" s="107"/>
      <c r="H10" s="107"/>
      <c r="I10" s="254">
        <f t="shared" si="0"/>
      </c>
      <c r="J10" s="304"/>
    </row>
    <row r="11" spans="1:10" s="70" customFormat="1" ht="15.75" customHeight="1">
      <c r="A11" s="97"/>
      <c r="B11" s="103"/>
      <c r="C11" s="104"/>
      <c r="D11" s="104"/>
      <c r="E11" s="97"/>
      <c r="F11" s="107"/>
      <c r="G11" s="107"/>
      <c r="H11" s="107"/>
      <c r="I11" s="254">
        <f t="shared" si="0"/>
      </c>
      <c r="J11" s="304"/>
    </row>
    <row r="12" spans="1:10" s="70" customFormat="1" ht="15.75" customHeight="1">
      <c r="A12" s="97"/>
      <c r="B12" s="103"/>
      <c r="C12" s="104"/>
      <c r="D12" s="104"/>
      <c r="E12" s="97"/>
      <c r="F12" s="107"/>
      <c r="G12" s="107"/>
      <c r="H12" s="107"/>
      <c r="I12" s="254">
        <f t="shared" si="0"/>
      </c>
      <c r="J12" s="304"/>
    </row>
    <row r="13" spans="1:10" s="70" customFormat="1" ht="15.75" customHeight="1">
      <c r="A13" s="97"/>
      <c r="B13" s="103"/>
      <c r="C13" s="104"/>
      <c r="D13" s="104"/>
      <c r="E13" s="97"/>
      <c r="F13" s="107"/>
      <c r="G13" s="107"/>
      <c r="H13" s="107"/>
      <c r="I13" s="254">
        <f t="shared" si="0"/>
      </c>
      <c r="J13" s="304"/>
    </row>
    <row r="14" spans="1:10" s="70" customFormat="1" ht="15.75" customHeight="1">
      <c r="A14" s="97"/>
      <c r="B14" s="103"/>
      <c r="C14" s="104"/>
      <c r="D14" s="104"/>
      <c r="E14" s="97"/>
      <c r="F14" s="107"/>
      <c r="G14" s="107"/>
      <c r="H14" s="107"/>
      <c r="I14" s="254">
        <f t="shared" si="0"/>
      </c>
      <c r="J14" s="304"/>
    </row>
    <row r="15" spans="1:10" s="70" customFormat="1" ht="15.75" customHeight="1">
      <c r="A15" s="97"/>
      <c r="B15" s="103"/>
      <c r="C15" s="104"/>
      <c r="D15" s="104"/>
      <c r="E15" s="97"/>
      <c r="F15" s="107"/>
      <c r="G15" s="107"/>
      <c r="H15" s="107"/>
      <c r="I15" s="254">
        <f t="shared" si="0"/>
      </c>
      <c r="J15" s="304"/>
    </row>
    <row r="16" spans="1:10" s="70" customFormat="1" ht="15.75" customHeight="1">
      <c r="A16" s="97"/>
      <c r="B16" s="103"/>
      <c r="C16" s="104"/>
      <c r="D16" s="104"/>
      <c r="E16" s="97"/>
      <c r="F16" s="107"/>
      <c r="G16" s="107"/>
      <c r="H16" s="107"/>
      <c r="I16" s="254">
        <f t="shared" si="0"/>
      </c>
      <c r="J16" s="304"/>
    </row>
    <row r="17" spans="1:10" s="70" customFormat="1" ht="15.75" customHeight="1">
      <c r="A17" s="97"/>
      <c r="B17" s="103"/>
      <c r="C17" s="104"/>
      <c r="D17" s="104"/>
      <c r="E17" s="97"/>
      <c r="F17" s="107"/>
      <c r="G17" s="107"/>
      <c r="H17" s="107"/>
      <c r="I17" s="254">
        <f t="shared" si="0"/>
      </c>
      <c r="J17" s="304"/>
    </row>
    <row r="18" spans="1:10" s="70" customFormat="1" ht="15.75" customHeight="1">
      <c r="A18" s="97"/>
      <c r="B18" s="103"/>
      <c r="C18" s="104"/>
      <c r="D18" s="104"/>
      <c r="E18" s="97"/>
      <c r="F18" s="107"/>
      <c r="G18" s="107"/>
      <c r="H18" s="107"/>
      <c r="I18" s="254">
        <f t="shared" si="0"/>
      </c>
      <c r="J18" s="304"/>
    </row>
    <row r="19" spans="1:10" s="70" customFormat="1" ht="15.75" customHeight="1">
      <c r="A19" s="97"/>
      <c r="B19" s="103"/>
      <c r="C19" s="104"/>
      <c r="D19" s="104"/>
      <c r="E19" s="97"/>
      <c r="F19" s="107"/>
      <c r="G19" s="107"/>
      <c r="H19" s="107"/>
      <c r="I19" s="254"/>
      <c r="J19" s="304"/>
    </row>
    <row r="20" spans="1:10" s="70" customFormat="1" ht="15.75" customHeight="1">
      <c r="A20" s="97"/>
      <c r="B20" s="103"/>
      <c r="C20" s="104"/>
      <c r="D20" s="104"/>
      <c r="E20" s="97"/>
      <c r="F20" s="107"/>
      <c r="G20" s="107"/>
      <c r="H20" s="107"/>
      <c r="I20" s="254"/>
      <c r="J20" s="304"/>
    </row>
    <row r="21" spans="1:10" s="70" customFormat="1" ht="15.75" customHeight="1">
      <c r="A21" s="97"/>
      <c r="B21" s="103"/>
      <c r="C21" s="104"/>
      <c r="D21" s="104"/>
      <c r="E21" s="97"/>
      <c r="F21" s="107"/>
      <c r="G21" s="107"/>
      <c r="H21" s="107"/>
      <c r="I21" s="254">
        <f t="shared" si="0"/>
      </c>
      <c r="J21" s="304"/>
    </row>
    <row r="22" spans="1:10" s="70" customFormat="1" ht="15.75" customHeight="1">
      <c r="A22" s="97"/>
      <c r="B22" s="103"/>
      <c r="C22" s="104"/>
      <c r="D22" s="104"/>
      <c r="E22" s="97"/>
      <c r="F22" s="107"/>
      <c r="G22" s="107"/>
      <c r="H22" s="107"/>
      <c r="I22" s="254">
        <f t="shared" si="0"/>
      </c>
      <c r="J22" s="304"/>
    </row>
    <row r="23" spans="1:10" s="70" customFormat="1" ht="15.75" customHeight="1">
      <c r="A23" s="97"/>
      <c r="B23" s="103"/>
      <c r="C23" s="104"/>
      <c r="D23" s="104"/>
      <c r="E23" s="97"/>
      <c r="F23" s="107"/>
      <c r="G23" s="107"/>
      <c r="H23" s="107"/>
      <c r="I23" s="254">
        <f t="shared" si="0"/>
      </c>
      <c r="J23" s="304"/>
    </row>
    <row r="24" spans="1:10" s="70" customFormat="1" ht="15.75" customHeight="1">
      <c r="A24" s="97"/>
      <c r="B24" s="103"/>
      <c r="C24" s="104"/>
      <c r="D24" s="104"/>
      <c r="E24" s="97"/>
      <c r="F24" s="107"/>
      <c r="G24" s="107"/>
      <c r="H24" s="107"/>
      <c r="I24" s="254">
        <f t="shared" si="0"/>
      </c>
      <c r="J24" s="304"/>
    </row>
    <row r="25" spans="1:10" s="70" customFormat="1" ht="15.75" customHeight="1">
      <c r="A25" s="97"/>
      <c r="B25" s="103"/>
      <c r="C25" s="104"/>
      <c r="D25" s="104"/>
      <c r="E25" s="97"/>
      <c r="F25" s="107"/>
      <c r="G25" s="107"/>
      <c r="H25" s="107"/>
      <c r="I25" s="254">
        <f t="shared" si="0"/>
      </c>
      <c r="J25" s="304"/>
    </row>
    <row r="26" spans="1:10" s="70" customFormat="1" ht="15.75" customHeight="1">
      <c r="A26" s="97"/>
      <c r="B26" s="103"/>
      <c r="C26" s="104"/>
      <c r="D26" s="104"/>
      <c r="E26" s="97"/>
      <c r="F26" s="107"/>
      <c r="G26" s="107"/>
      <c r="H26" s="107"/>
      <c r="I26" s="254">
        <f t="shared" si="0"/>
      </c>
      <c r="J26" s="304"/>
    </row>
    <row r="27" spans="1:10" s="70" customFormat="1" ht="15.75" customHeight="1">
      <c r="A27" s="97"/>
      <c r="B27" s="103"/>
      <c r="C27" s="104"/>
      <c r="D27" s="104"/>
      <c r="E27" s="97"/>
      <c r="F27" s="107"/>
      <c r="G27" s="107"/>
      <c r="H27" s="107"/>
      <c r="I27" s="254">
        <f t="shared" si="0"/>
      </c>
      <c r="J27" s="304"/>
    </row>
    <row r="28" spans="1:10" s="70" customFormat="1" ht="15.75" customHeight="1">
      <c r="A28" s="97"/>
      <c r="B28" s="103"/>
      <c r="C28" s="104"/>
      <c r="D28" s="104"/>
      <c r="E28" s="97"/>
      <c r="F28" s="107"/>
      <c r="G28" s="107"/>
      <c r="H28" s="107"/>
      <c r="I28" s="254">
        <f t="shared" si="0"/>
      </c>
      <c r="J28" s="304"/>
    </row>
    <row r="29" spans="1:10" s="70" customFormat="1" ht="15.75" customHeight="1">
      <c r="A29" s="97"/>
      <c r="B29" s="103"/>
      <c r="C29" s="104"/>
      <c r="D29" s="104"/>
      <c r="E29" s="97"/>
      <c r="F29" s="107"/>
      <c r="G29" s="107"/>
      <c r="H29" s="107"/>
      <c r="I29" s="254">
        <f t="shared" si="0"/>
      </c>
      <c r="J29" s="304"/>
    </row>
    <row r="30" spans="1:10" s="70" customFormat="1" ht="15.75" customHeight="1">
      <c r="A30" s="108" t="s">
        <v>381</v>
      </c>
      <c r="B30" s="110"/>
      <c r="C30" s="437"/>
      <c r="D30" s="104"/>
      <c r="E30" s="97"/>
      <c r="F30" s="107">
        <f>SUM(F6:F29)</f>
        <v>0</v>
      </c>
      <c r="G30" s="107">
        <f>SUM(G6:G29)</f>
        <v>0</v>
      </c>
      <c r="H30" s="107">
        <f>SUM(H6:H29)</f>
        <v>0</v>
      </c>
      <c r="I30" s="254">
        <f t="shared" si="0"/>
      </c>
      <c r="J30" s="304"/>
    </row>
  </sheetData>
  <sheetProtection/>
  <mergeCells count="1">
    <mergeCell ref="A30:B30"/>
  </mergeCells>
  <dataValidations count="1">
    <dataValidation allowBlank="1" showInputMessage="1" showErrorMessage="1" imeMode="off" sqref="E3 A4:C4 G4:J4"/>
  </dataValidations>
  <hyperlinks>
    <hyperlink ref="A2" location="表3流资汇总!B20" display="=IF(表3流资汇总!$A$2=&quot;&quot;,&quot;&quot;,表3流资汇总!$A$2)"/>
    <hyperlink ref="B2" location="科目索引!D19" display="=IF(评估申报表填表摘要!$A$2=&quot;&quot;,&quot;&quot;,评估申报表填表摘要!$A$2)"/>
  </hyperlinks>
  <printOptions horizontalCentered="1"/>
  <pageMargins left="0.35433070866141736" right="0.35433070866141736" top="0.5905511811023623" bottom="0.7874015748031497" header="1.062992125984252" footer="0.35"/>
  <pageSetup horizontalDpi="600" verticalDpi="600" orientation="landscape" paperSize="9"/>
  <headerFooter alignWithMargins="0">
    <oddHeader>&amp;R&amp;9表3-11
共&amp;N页第&amp;P页
金额单位：人民币元</oddHeader>
    <oddFooter>&amp;L&amp;9资产占有单位填表人：
填表日期：     年  月  日&amp;C&amp;9评估人员：
</oddFooter>
  </headerFooter>
  <legacyDrawing r:id="rId2"/>
</worksheet>
</file>

<file path=xl/worksheets/sheet37.xml><?xml version="1.0" encoding="utf-8"?>
<worksheet xmlns="http://schemas.openxmlformats.org/spreadsheetml/2006/main" xmlns:r="http://schemas.openxmlformats.org/officeDocument/2006/relationships">
  <dimension ref="A1:H30"/>
  <sheetViews>
    <sheetView workbookViewId="0" topLeftCell="A1">
      <pane xSplit="2" ySplit="5" topLeftCell="C6" activePane="bottomRight" state="frozen"/>
      <selection pane="bottomRight" activeCell="W7" sqref="W7:W31"/>
    </sheetView>
  </sheetViews>
  <sheetFormatPr defaultColWidth="8.75390625" defaultRowHeight="15.75" customHeight="1"/>
  <cols>
    <col min="1" max="1" width="8.00390625" style="71" customWidth="1"/>
    <col min="2" max="2" width="25.25390625" style="72" customWidth="1"/>
    <col min="3" max="3" width="12.75390625" style="72" customWidth="1"/>
    <col min="4" max="6" width="18.625" style="74" customWidth="1"/>
    <col min="7" max="7" width="10.625" style="75" customWidth="1"/>
    <col min="8" max="8" width="9.75390625" style="72" customWidth="1"/>
    <col min="9" max="16384" width="8.75390625" style="73" customWidth="1"/>
  </cols>
  <sheetData>
    <row r="1" spans="1:8" s="114" customFormat="1" ht="24.75" customHeight="1">
      <c r="A1" s="76" t="s">
        <v>565</v>
      </c>
      <c r="B1" s="77"/>
      <c r="C1" s="77"/>
      <c r="D1" s="79"/>
      <c r="E1" s="79"/>
      <c r="F1" s="79"/>
      <c r="G1" s="80"/>
      <c r="H1" s="77"/>
    </row>
    <row r="2" spans="1:8" s="70" customFormat="1" ht="13.5" customHeight="1">
      <c r="A2" s="81" t="str">
        <f>IF('表3流资汇总'!$A$2="","",'表3流资汇总'!$A$2)</f>
        <v>返回</v>
      </c>
      <c r="B2" s="82" t="str">
        <f>IF('评估申报表填表摘要'!$A$2="","",'评估申报表填表摘要'!$A$2)</f>
        <v>返回索引页</v>
      </c>
      <c r="C2" s="82"/>
      <c r="D2" s="85"/>
      <c r="E2" s="85"/>
      <c r="F2" s="85"/>
      <c r="G2" s="86"/>
      <c r="H2" s="111"/>
    </row>
    <row r="3" spans="1:8" s="70" customFormat="1" ht="13.5" customHeight="1">
      <c r="A3" s="87" t="str">
        <f>'结果汇总'!$A$3</f>
        <v>  评估基准日：2020年3月12日</v>
      </c>
      <c r="B3" s="88"/>
      <c r="C3" s="88"/>
      <c r="D3" s="90"/>
      <c r="E3" s="90"/>
      <c r="F3" s="90"/>
      <c r="G3" s="91"/>
      <c r="H3" s="88"/>
    </row>
    <row r="4" spans="1:8" s="166" customFormat="1" ht="13.5" customHeight="1">
      <c r="A4" s="92" t="str">
        <f>'结果汇总'!$A$4</f>
        <v>被评估单位（或者产权持有单位）：左世合、周海翔、云南渝庆建筑劳务有限公司</v>
      </c>
      <c r="B4" s="295"/>
      <c r="C4" s="295"/>
      <c r="D4" s="297"/>
      <c r="E4" s="297"/>
      <c r="F4" s="298"/>
      <c r="G4" s="300"/>
      <c r="H4" s="301"/>
    </row>
    <row r="5" spans="1:8" s="83" customFormat="1" ht="15.75" customHeight="1">
      <c r="A5" s="118" t="s">
        <v>139</v>
      </c>
      <c r="B5" s="119" t="s">
        <v>566</v>
      </c>
      <c r="C5" s="119" t="s">
        <v>409</v>
      </c>
      <c r="D5" s="172" t="s">
        <v>113</v>
      </c>
      <c r="E5" s="124" t="s">
        <v>114</v>
      </c>
      <c r="F5" s="124" t="s">
        <v>115</v>
      </c>
      <c r="G5" s="436" t="s">
        <v>117</v>
      </c>
      <c r="H5" s="98" t="s">
        <v>380</v>
      </c>
    </row>
    <row r="6" spans="1:8" s="70" customFormat="1" ht="15.75" customHeight="1">
      <c r="A6" s="97"/>
      <c r="B6" s="103"/>
      <c r="C6" s="105"/>
      <c r="D6" s="107"/>
      <c r="E6" s="107"/>
      <c r="F6" s="107"/>
      <c r="G6" s="254">
        <f aca="true" t="shared" si="0" ref="G6:G30">IF(OR(E6=0,E6=""),"",ROUND((F6-E6)/E6*100,2))</f>
      </c>
      <c r="H6" s="304"/>
    </row>
    <row r="7" spans="1:8" s="70" customFormat="1" ht="15.75" customHeight="1">
      <c r="A7" s="97"/>
      <c r="B7" s="103"/>
      <c r="C7" s="103"/>
      <c r="D7" s="107"/>
      <c r="E7" s="107"/>
      <c r="F7" s="107"/>
      <c r="G7" s="254">
        <f t="shared" si="0"/>
      </c>
      <c r="H7" s="304"/>
    </row>
    <row r="8" spans="1:8" s="70" customFormat="1" ht="15.75" customHeight="1">
      <c r="A8" s="97"/>
      <c r="B8" s="103"/>
      <c r="C8" s="103"/>
      <c r="D8" s="107"/>
      <c r="E8" s="107"/>
      <c r="F8" s="107"/>
      <c r="G8" s="254">
        <f t="shared" si="0"/>
      </c>
      <c r="H8" s="304"/>
    </row>
    <row r="9" spans="1:8" s="70" customFormat="1" ht="15.75" customHeight="1">
      <c r="A9" s="97"/>
      <c r="B9" s="103"/>
      <c r="C9" s="103"/>
      <c r="D9" s="107"/>
      <c r="E9" s="107"/>
      <c r="F9" s="107"/>
      <c r="G9" s="254">
        <f t="shared" si="0"/>
      </c>
      <c r="H9" s="304"/>
    </row>
    <row r="10" spans="1:8" s="70" customFormat="1" ht="15.75" customHeight="1">
      <c r="A10" s="97"/>
      <c r="B10" s="103"/>
      <c r="C10" s="103"/>
      <c r="D10" s="107"/>
      <c r="E10" s="107"/>
      <c r="F10" s="107"/>
      <c r="G10" s="254">
        <f t="shared" si="0"/>
      </c>
      <c r="H10" s="304"/>
    </row>
    <row r="11" spans="1:8" s="70" customFormat="1" ht="15.75" customHeight="1">
      <c r="A11" s="97"/>
      <c r="B11" s="103"/>
      <c r="C11" s="103"/>
      <c r="D11" s="107"/>
      <c r="E11" s="107"/>
      <c r="F11" s="107"/>
      <c r="G11" s="254">
        <f t="shared" si="0"/>
      </c>
      <c r="H11" s="304"/>
    </row>
    <row r="12" spans="1:8" s="70" customFormat="1" ht="15.75" customHeight="1">
      <c r="A12" s="97"/>
      <c r="B12" s="103"/>
      <c r="C12" s="103"/>
      <c r="D12" s="107"/>
      <c r="E12" s="107"/>
      <c r="F12" s="107"/>
      <c r="G12" s="254">
        <f t="shared" si="0"/>
      </c>
      <c r="H12" s="304"/>
    </row>
    <row r="13" spans="1:8" s="70" customFormat="1" ht="15.75" customHeight="1">
      <c r="A13" s="97"/>
      <c r="B13" s="103"/>
      <c r="C13" s="103"/>
      <c r="D13" s="107"/>
      <c r="E13" s="107"/>
      <c r="F13" s="107"/>
      <c r="G13" s="254">
        <f t="shared" si="0"/>
      </c>
      <c r="H13" s="304"/>
    </row>
    <row r="14" spans="1:8" s="70" customFormat="1" ht="15.75" customHeight="1">
      <c r="A14" s="97"/>
      <c r="B14" s="103"/>
      <c r="C14" s="103"/>
      <c r="D14" s="107"/>
      <c r="E14" s="107"/>
      <c r="F14" s="107"/>
      <c r="G14" s="254">
        <f t="shared" si="0"/>
      </c>
      <c r="H14" s="304"/>
    </row>
    <row r="15" spans="1:8" s="70" customFormat="1" ht="15.75" customHeight="1">
      <c r="A15" s="97"/>
      <c r="B15" s="103"/>
      <c r="C15" s="103"/>
      <c r="D15" s="107"/>
      <c r="E15" s="107"/>
      <c r="F15" s="107"/>
      <c r="G15" s="254">
        <f t="shared" si="0"/>
      </c>
      <c r="H15" s="304"/>
    </row>
    <row r="16" spans="1:8" s="70" customFormat="1" ht="15.75" customHeight="1">
      <c r="A16" s="97"/>
      <c r="B16" s="103"/>
      <c r="C16" s="103"/>
      <c r="D16" s="107"/>
      <c r="E16" s="107"/>
      <c r="F16" s="107"/>
      <c r="G16" s="254">
        <f t="shared" si="0"/>
      </c>
      <c r="H16" s="304"/>
    </row>
    <row r="17" spans="1:8" s="70" customFormat="1" ht="15.75" customHeight="1">
      <c r="A17" s="97"/>
      <c r="B17" s="103"/>
      <c r="C17" s="103"/>
      <c r="D17" s="107"/>
      <c r="E17" s="107"/>
      <c r="F17" s="107"/>
      <c r="G17" s="254">
        <f t="shared" si="0"/>
      </c>
      <c r="H17" s="304"/>
    </row>
    <row r="18" spans="1:8" s="70" customFormat="1" ht="15.75" customHeight="1">
      <c r="A18" s="97"/>
      <c r="B18" s="103"/>
      <c r="C18" s="103"/>
      <c r="D18" s="107"/>
      <c r="E18" s="107"/>
      <c r="F18" s="107"/>
      <c r="G18" s="254">
        <f t="shared" si="0"/>
      </c>
      <c r="H18" s="304"/>
    </row>
    <row r="19" spans="1:8" s="70" customFormat="1" ht="15.75" customHeight="1">
      <c r="A19" s="97"/>
      <c r="B19" s="103"/>
      <c r="C19" s="103"/>
      <c r="D19" s="107"/>
      <c r="E19" s="107"/>
      <c r="F19" s="107"/>
      <c r="G19" s="254"/>
      <c r="H19" s="304"/>
    </row>
    <row r="20" spans="1:8" s="70" customFormat="1" ht="15.75" customHeight="1">
      <c r="A20" s="97"/>
      <c r="B20" s="103"/>
      <c r="C20" s="103"/>
      <c r="D20" s="107"/>
      <c r="E20" s="107"/>
      <c r="F20" s="107"/>
      <c r="G20" s="254"/>
      <c r="H20" s="304"/>
    </row>
    <row r="21" spans="1:8" s="70" customFormat="1" ht="15.75" customHeight="1">
      <c r="A21" s="97"/>
      <c r="B21" s="103"/>
      <c r="C21" s="103"/>
      <c r="D21" s="107"/>
      <c r="E21" s="107"/>
      <c r="F21" s="107"/>
      <c r="G21" s="254">
        <f t="shared" si="0"/>
      </c>
      <c r="H21" s="304"/>
    </row>
    <row r="22" spans="1:8" s="70" customFormat="1" ht="15.75" customHeight="1">
      <c r="A22" s="97"/>
      <c r="B22" s="103"/>
      <c r="C22" s="103"/>
      <c r="D22" s="107"/>
      <c r="E22" s="107"/>
      <c r="F22" s="107"/>
      <c r="G22" s="254">
        <f t="shared" si="0"/>
      </c>
      <c r="H22" s="304"/>
    </row>
    <row r="23" spans="1:8" s="70" customFormat="1" ht="15.75" customHeight="1">
      <c r="A23" s="97"/>
      <c r="B23" s="103"/>
      <c r="C23" s="103"/>
      <c r="D23" s="107"/>
      <c r="E23" s="107"/>
      <c r="F23" s="107"/>
      <c r="G23" s="254">
        <f t="shared" si="0"/>
      </c>
      <c r="H23" s="304"/>
    </row>
    <row r="24" spans="1:8" s="70" customFormat="1" ht="15.75" customHeight="1">
      <c r="A24" s="97"/>
      <c r="B24" s="103"/>
      <c r="C24" s="103"/>
      <c r="D24" s="107"/>
      <c r="E24" s="107"/>
      <c r="F24" s="107"/>
      <c r="G24" s="254">
        <f t="shared" si="0"/>
      </c>
      <c r="H24" s="304"/>
    </row>
    <row r="25" spans="1:8" s="70" customFormat="1" ht="15.75" customHeight="1">
      <c r="A25" s="97"/>
      <c r="B25" s="103"/>
      <c r="C25" s="103"/>
      <c r="D25" s="107"/>
      <c r="E25" s="107"/>
      <c r="F25" s="107"/>
      <c r="G25" s="254">
        <f t="shared" si="0"/>
      </c>
      <c r="H25" s="304"/>
    </row>
    <row r="26" spans="1:8" s="70" customFormat="1" ht="15.75" customHeight="1">
      <c r="A26" s="97"/>
      <c r="B26" s="103"/>
      <c r="C26" s="103"/>
      <c r="D26" s="107"/>
      <c r="E26" s="107"/>
      <c r="F26" s="107"/>
      <c r="G26" s="254">
        <f t="shared" si="0"/>
      </c>
      <c r="H26" s="304"/>
    </row>
    <row r="27" spans="1:8" s="70" customFormat="1" ht="15.75" customHeight="1">
      <c r="A27" s="97"/>
      <c r="B27" s="103"/>
      <c r="C27" s="103"/>
      <c r="D27" s="107"/>
      <c r="E27" s="107"/>
      <c r="F27" s="107"/>
      <c r="G27" s="254">
        <f t="shared" si="0"/>
      </c>
      <c r="H27" s="304"/>
    </row>
    <row r="28" spans="1:8" s="70" customFormat="1" ht="15.75" customHeight="1">
      <c r="A28" s="97"/>
      <c r="B28" s="103"/>
      <c r="C28" s="103"/>
      <c r="D28" s="107"/>
      <c r="E28" s="107"/>
      <c r="F28" s="107"/>
      <c r="G28" s="254">
        <f t="shared" si="0"/>
      </c>
      <c r="H28" s="304"/>
    </row>
    <row r="29" spans="1:8" s="70" customFormat="1" ht="15.75" customHeight="1">
      <c r="A29" s="97"/>
      <c r="B29" s="103"/>
      <c r="C29" s="103"/>
      <c r="D29" s="107"/>
      <c r="E29" s="107"/>
      <c r="F29" s="107"/>
      <c r="G29" s="254">
        <f t="shared" si="0"/>
      </c>
      <c r="H29" s="304"/>
    </row>
    <row r="30" spans="1:8" s="70" customFormat="1" ht="15.75" customHeight="1">
      <c r="A30" s="108" t="s">
        <v>381</v>
      </c>
      <c r="B30" s="110"/>
      <c r="C30" s="110"/>
      <c r="D30" s="107">
        <f>SUM(D6:D29)</f>
        <v>0</v>
      </c>
      <c r="E30" s="107">
        <f>SUM(E6:E29)</f>
        <v>0</v>
      </c>
      <c r="F30" s="107">
        <f>SUM(F6:F29)</f>
        <v>0</v>
      </c>
      <c r="G30" s="254">
        <f t="shared" si="0"/>
      </c>
      <c r="H30" s="304"/>
    </row>
  </sheetData>
  <sheetProtection/>
  <mergeCells count="1">
    <mergeCell ref="A30:B30"/>
  </mergeCells>
  <dataValidations count="1">
    <dataValidation allowBlank="1" showInputMessage="1" showErrorMessage="1" imeMode="off" sqref="A4:C4 E4:H4"/>
  </dataValidations>
  <hyperlinks>
    <hyperlink ref="B2" location="科目索引!D20" display="=IF(评估申报表填表摘要!$A$2=&quot;&quot;,&quot;&quot;,评估申报表填表摘要!$A$2)"/>
    <hyperlink ref="A2" location="表3流资汇总!B21" display="=IF(表3流资汇总!$A$2=&quot;&quot;,&quot;&quot;,表3流资汇总!$A$2)"/>
  </hyperlinks>
  <printOptions horizontalCentered="1"/>
  <pageMargins left="0.35433070866141736" right="0.35433070866141736" top="0.5905511811023623" bottom="0.7874015748031497" header="1.062992125984252" footer="0.42"/>
  <pageSetup horizontalDpi="600" verticalDpi="600" orientation="landscape" paperSize="9"/>
  <headerFooter alignWithMargins="0">
    <oddHeader>&amp;R&amp;9表3-12
共&amp;N页第&amp;P页
金额单位：人民币元</oddHeader>
    <oddFooter>&amp;L&amp;9资产占有单位填表人：
填表日期：     年  月  日&amp;C&amp;9评估人员：
</oddFooter>
  </headerFooter>
</worksheet>
</file>

<file path=xl/worksheets/sheet38.xml><?xml version="1.0" encoding="utf-8"?>
<worksheet xmlns="http://schemas.openxmlformats.org/spreadsheetml/2006/main" xmlns:r="http://schemas.openxmlformats.org/officeDocument/2006/relationships">
  <dimension ref="A1:O30"/>
  <sheetViews>
    <sheetView workbookViewId="0" topLeftCell="A7">
      <selection activeCell="W7" sqref="W7:W31"/>
    </sheetView>
  </sheetViews>
  <sheetFormatPr defaultColWidth="9.00390625" defaultRowHeight="15.75" customHeight="1"/>
  <cols>
    <col min="1" max="1" width="4.625" style="71" customWidth="1"/>
    <col min="2" max="2" width="20.625" style="72" customWidth="1"/>
    <col min="3" max="3" width="6.625" style="72" customWidth="1"/>
    <col min="4" max="4" width="6.625" style="73" customWidth="1"/>
    <col min="5" max="5" width="7.625" style="75" customWidth="1"/>
    <col min="6" max="6" width="7.25390625" style="73" customWidth="1"/>
    <col min="7" max="7" width="8.625" style="75" customWidth="1"/>
    <col min="8" max="8" width="8.625" style="75" hidden="1" customWidth="1"/>
    <col min="9" max="9" width="9.875" style="75" hidden="1" customWidth="1"/>
    <col min="10" max="10" width="8.625" style="75" hidden="1" customWidth="1"/>
    <col min="11" max="13" width="14.625" style="74" customWidth="1"/>
    <col min="14" max="14" width="6.75390625" style="75" bestFit="1" customWidth="1"/>
    <col min="15" max="15" width="10.625" style="72" customWidth="1"/>
    <col min="16" max="16384" width="9.00390625" style="73" customWidth="1"/>
  </cols>
  <sheetData>
    <row r="1" spans="1:15" s="69" customFormat="1" ht="24.75" customHeight="1">
      <c r="A1" s="76" t="s">
        <v>567</v>
      </c>
      <c r="B1" s="77"/>
      <c r="C1" s="77"/>
      <c r="D1" s="78"/>
      <c r="E1" s="80"/>
      <c r="F1" s="78"/>
      <c r="G1" s="80"/>
      <c r="H1" s="80"/>
      <c r="I1" s="80"/>
      <c r="J1" s="80"/>
      <c r="K1" s="79"/>
      <c r="L1" s="79"/>
      <c r="M1" s="79"/>
      <c r="N1" s="80"/>
      <c r="O1" s="77"/>
    </row>
    <row r="2" spans="1:15" s="70" customFormat="1" ht="13.5" customHeight="1">
      <c r="A2" s="81" t="str">
        <f>IF('表3流资汇总'!$A$2="","",'表3流资汇总'!$A$2)</f>
        <v>返回</v>
      </c>
      <c r="B2" s="82" t="str">
        <f>IF('评估申报表填表摘要'!$A$2="","",'评估申报表填表摘要'!$A$2)</f>
        <v>返回索引页</v>
      </c>
      <c r="C2" s="84"/>
      <c r="E2" s="86"/>
      <c r="G2" s="86"/>
      <c r="H2" s="86"/>
      <c r="I2" s="86"/>
      <c r="J2" s="86"/>
      <c r="K2" s="85"/>
      <c r="L2" s="85"/>
      <c r="M2" s="85"/>
      <c r="N2" s="86"/>
      <c r="O2" s="111"/>
    </row>
    <row r="3" spans="1:15" s="70" customFormat="1" ht="13.5" customHeight="1">
      <c r="A3" s="87" t="str">
        <f>'结果汇总'!$A$3</f>
        <v>  评估基准日：2020年3月12日</v>
      </c>
      <c r="B3" s="88"/>
      <c r="C3" s="88"/>
      <c r="D3" s="89"/>
      <c r="E3" s="91"/>
      <c r="F3" s="89"/>
      <c r="G3" s="91"/>
      <c r="H3" s="91"/>
      <c r="I3" s="91"/>
      <c r="J3" s="91"/>
      <c r="K3" s="90"/>
      <c r="L3" s="90"/>
      <c r="M3" s="90"/>
      <c r="N3" s="91"/>
      <c r="O3" s="88"/>
    </row>
    <row r="4" spans="1:15" s="70" customFormat="1" ht="13.5" customHeight="1">
      <c r="A4" s="92" t="str">
        <f>'结果汇总'!$A$4</f>
        <v>被评估单位（或者产权持有单位）：左世合、周海翔、云南渝庆建筑劳务有限公司</v>
      </c>
      <c r="B4" s="84"/>
      <c r="C4" s="84"/>
      <c r="E4" s="86"/>
      <c r="G4" s="86"/>
      <c r="H4" s="86"/>
      <c r="I4" s="86"/>
      <c r="J4" s="86"/>
      <c r="K4" s="85"/>
      <c r="L4" s="85"/>
      <c r="M4" s="85"/>
      <c r="N4" s="86"/>
      <c r="O4" s="301"/>
    </row>
    <row r="5" spans="1:15" s="271" customFormat="1" ht="15.75" customHeight="1">
      <c r="A5" s="273" t="s">
        <v>139</v>
      </c>
      <c r="B5" s="273" t="s">
        <v>568</v>
      </c>
      <c r="C5" s="273" t="s">
        <v>569</v>
      </c>
      <c r="D5" s="120" t="s">
        <v>390</v>
      </c>
      <c r="E5" s="290" t="s">
        <v>391</v>
      </c>
      <c r="F5" s="120" t="s">
        <v>570</v>
      </c>
      <c r="G5" s="290" t="s">
        <v>571</v>
      </c>
      <c r="H5" s="431" t="s">
        <v>572</v>
      </c>
      <c r="I5" s="431" t="s">
        <v>573</v>
      </c>
      <c r="J5" s="431" t="s">
        <v>394</v>
      </c>
      <c r="K5" s="274" t="s">
        <v>113</v>
      </c>
      <c r="L5" s="138" t="s">
        <v>114</v>
      </c>
      <c r="M5" s="138" t="s">
        <v>115</v>
      </c>
      <c r="N5" s="278" t="s">
        <v>117</v>
      </c>
      <c r="O5" s="273" t="s">
        <v>380</v>
      </c>
    </row>
    <row r="6" spans="1:15" s="271" customFormat="1" ht="15.75" customHeight="1">
      <c r="A6" s="275"/>
      <c r="B6" s="275"/>
      <c r="C6" s="275"/>
      <c r="D6" s="127"/>
      <c r="E6" s="291"/>
      <c r="F6" s="127"/>
      <c r="G6" s="291"/>
      <c r="H6" s="432" t="s">
        <v>572</v>
      </c>
      <c r="I6" s="432" t="s">
        <v>573</v>
      </c>
      <c r="J6" s="432" t="s">
        <v>394</v>
      </c>
      <c r="K6" s="276"/>
      <c r="L6" s="141"/>
      <c r="M6" s="141"/>
      <c r="N6" s="279"/>
      <c r="O6" s="275"/>
    </row>
    <row r="7" spans="1:15" s="70" customFormat="1" ht="15.75" customHeight="1">
      <c r="A7" s="97"/>
      <c r="B7" s="103"/>
      <c r="C7" s="105"/>
      <c r="D7" s="104"/>
      <c r="E7" s="293"/>
      <c r="F7" s="433"/>
      <c r="G7" s="293"/>
      <c r="H7" s="293"/>
      <c r="I7" s="293"/>
      <c r="J7" s="293"/>
      <c r="K7" s="106"/>
      <c r="L7" s="106"/>
      <c r="M7" s="106"/>
      <c r="N7" s="254">
        <f aca="true" t="shared" si="0" ref="N7:N29">IF(OR(L7=0,L7=""),"",ROUND((M7-L7)/L7*100,2))</f>
      </c>
      <c r="O7" s="103"/>
    </row>
    <row r="8" spans="1:15" s="70" customFormat="1" ht="15.75" customHeight="1">
      <c r="A8" s="97"/>
      <c r="B8" s="103"/>
      <c r="C8" s="105"/>
      <c r="D8" s="104"/>
      <c r="E8" s="293"/>
      <c r="F8" s="433"/>
      <c r="G8" s="293"/>
      <c r="H8" s="293"/>
      <c r="I8" s="293"/>
      <c r="J8" s="293"/>
      <c r="K8" s="106"/>
      <c r="L8" s="106"/>
      <c r="M8" s="106"/>
      <c r="N8" s="254">
        <f t="shared" si="0"/>
      </c>
      <c r="O8" s="103"/>
    </row>
    <row r="9" spans="1:15" s="70" customFormat="1" ht="15.75" customHeight="1">
      <c r="A9" s="97"/>
      <c r="B9" s="103"/>
      <c r="C9" s="105"/>
      <c r="D9" s="104"/>
      <c r="E9" s="293"/>
      <c r="F9" s="433"/>
      <c r="G9" s="293"/>
      <c r="H9" s="293"/>
      <c r="I9" s="293"/>
      <c r="J9" s="293"/>
      <c r="K9" s="106"/>
      <c r="L9" s="106"/>
      <c r="M9" s="106"/>
      <c r="N9" s="254">
        <f t="shared" si="0"/>
      </c>
      <c r="O9" s="103"/>
    </row>
    <row r="10" spans="1:15" s="70" customFormat="1" ht="15.75" customHeight="1">
      <c r="A10" s="97"/>
      <c r="B10" s="103"/>
      <c r="C10" s="105"/>
      <c r="D10" s="104"/>
      <c r="E10" s="293"/>
      <c r="F10" s="433"/>
      <c r="G10" s="293"/>
      <c r="H10" s="293"/>
      <c r="I10" s="293"/>
      <c r="J10" s="293"/>
      <c r="K10" s="106"/>
      <c r="L10" s="106"/>
      <c r="M10" s="106"/>
      <c r="N10" s="254">
        <f t="shared" si="0"/>
      </c>
      <c r="O10" s="103"/>
    </row>
    <row r="11" spans="1:15" s="70" customFormat="1" ht="15.75" customHeight="1">
      <c r="A11" s="97"/>
      <c r="B11" s="103"/>
      <c r="C11" s="105"/>
      <c r="D11" s="104"/>
      <c r="E11" s="293"/>
      <c r="F11" s="433"/>
      <c r="G11" s="293"/>
      <c r="H11" s="293"/>
      <c r="I11" s="293"/>
      <c r="J11" s="293"/>
      <c r="K11" s="106"/>
      <c r="L11" s="106"/>
      <c r="M11" s="106"/>
      <c r="N11" s="254">
        <f t="shared" si="0"/>
      </c>
      <c r="O11" s="103"/>
    </row>
    <row r="12" spans="1:15" s="70" customFormat="1" ht="15.75" customHeight="1">
      <c r="A12" s="97"/>
      <c r="B12" s="103"/>
      <c r="C12" s="105"/>
      <c r="D12" s="104"/>
      <c r="E12" s="293"/>
      <c r="F12" s="433"/>
      <c r="G12" s="293"/>
      <c r="H12" s="293"/>
      <c r="I12" s="293"/>
      <c r="J12" s="293"/>
      <c r="K12" s="106"/>
      <c r="L12" s="106"/>
      <c r="M12" s="106"/>
      <c r="N12" s="254">
        <f t="shared" si="0"/>
      </c>
      <c r="O12" s="103"/>
    </row>
    <row r="13" spans="1:15" s="70" customFormat="1" ht="15.75" customHeight="1">
      <c r="A13" s="97"/>
      <c r="B13" s="103"/>
      <c r="C13" s="105"/>
      <c r="D13" s="104"/>
      <c r="E13" s="293"/>
      <c r="F13" s="433"/>
      <c r="G13" s="293"/>
      <c r="H13" s="293"/>
      <c r="I13" s="293"/>
      <c r="J13" s="293"/>
      <c r="K13" s="106"/>
      <c r="L13" s="106"/>
      <c r="M13" s="106"/>
      <c r="N13" s="254">
        <f t="shared" si="0"/>
      </c>
      <c r="O13" s="103"/>
    </row>
    <row r="14" spans="1:15" s="70" customFormat="1" ht="15.75" customHeight="1">
      <c r="A14" s="97"/>
      <c r="B14" s="103"/>
      <c r="C14" s="105"/>
      <c r="D14" s="104"/>
      <c r="E14" s="293"/>
      <c r="F14" s="433"/>
      <c r="G14" s="293"/>
      <c r="H14" s="293"/>
      <c r="I14" s="293"/>
      <c r="J14" s="293"/>
      <c r="K14" s="106"/>
      <c r="L14" s="106"/>
      <c r="M14" s="106"/>
      <c r="N14" s="254">
        <f t="shared" si="0"/>
      </c>
      <c r="O14" s="103"/>
    </row>
    <row r="15" spans="1:15" s="70" customFormat="1" ht="15.75" customHeight="1">
      <c r="A15" s="97"/>
      <c r="B15" s="103"/>
      <c r="C15" s="105"/>
      <c r="D15" s="104"/>
      <c r="E15" s="293"/>
      <c r="F15" s="433"/>
      <c r="G15" s="293"/>
      <c r="H15" s="293"/>
      <c r="I15" s="293"/>
      <c r="J15" s="293"/>
      <c r="K15" s="106"/>
      <c r="L15" s="106"/>
      <c r="M15" s="106"/>
      <c r="N15" s="254">
        <f t="shared" si="0"/>
      </c>
      <c r="O15" s="103"/>
    </row>
    <row r="16" spans="1:15" s="70" customFormat="1" ht="15.75" customHeight="1">
      <c r="A16" s="97"/>
      <c r="B16" s="103"/>
      <c r="C16" s="105"/>
      <c r="D16" s="104"/>
      <c r="E16" s="293"/>
      <c r="F16" s="433"/>
      <c r="G16" s="293"/>
      <c r="H16" s="293"/>
      <c r="I16" s="293"/>
      <c r="J16" s="293"/>
      <c r="K16" s="106"/>
      <c r="L16" s="106"/>
      <c r="M16" s="106"/>
      <c r="N16" s="254">
        <f t="shared" si="0"/>
      </c>
      <c r="O16" s="103"/>
    </row>
    <row r="17" spans="1:15" s="70" customFormat="1" ht="15.75" customHeight="1">
      <c r="A17" s="97"/>
      <c r="B17" s="103"/>
      <c r="C17" s="105"/>
      <c r="D17" s="104"/>
      <c r="E17" s="293"/>
      <c r="F17" s="433"/>
      <c r="G17" s="293"/>
      <c r="H17" s="293"/>
      <c r="I17" s="293"/>
      <c r="J17" s="293"/>
      <c r="K17" s="106"/>
      <c r="L17" s="106"/>
      <c r="M17" s="106"/>
      <c r="N17" s="254">
        <f t="shared" si="0"/>
      </c>
      <c r="O17" s="103"/>
    </row>
    <row r="18" spans="1:15" s="70" customFormat="1" ht="15.75" customHeight="1">
      <c r="A18" s="97"/>
      <c r="B18" s="103"/>
      <c r="C18" s="105"/>
      <c r="D18" s="104"/>
      <c r="E18" s="293"/>
      <c r="F18" s="433"/>
      <c r="G18" s="293"/>
      <c r="H18" s="293"/>
      <c r="I18" s="293"/>
      <c r="J18" s="293"/>
      <c r="K18" s="106"/>
      <c r="L18" s="106"/>
      <c r="M18" s="106"/>
      <c r="N18" s="254">
        <f t="shared" si="0"/>
      </c>
      <c r="O18" s="103"/>
    </row>
    <row r="19" spans="1:15" s="70" customFormat="1" ht="15.75" customHeight="1">
      <c r="A19" s="97"/>
      <c r="B19" s="103"/>
      <c r="C19" s="105"/>
      <c r="D19" s="104"/>
      <c r="E19" s="293"/>
      <c r="F19" s="433"/>
      <c r="G19" s="293"/>
      <c r="H19" s="293"/>
      <c r="I19" s="293"/>
      <c r="J19" s="293"/>
      <c r="K19" s="106"/>
      <c r="L19" s="106"/>
      <c r="M19" s="106"/>
      <c r="N19" s="254"/>
      <c r="O19" s="103"/>
    </row>
    <row r="20" spans="1:15" s="70" customFormat="1" ht="15.75" customHeight="1">
      <c r="A20" s="97"/>
      <c r="B20" s="103"/>
      <c r="C20" s="105"/>
      <c r="D20" s="104"/>
      <c r="E20" s="293"/>
      <c r="F20" s="433"/>
      <c r="G20" s="293"/>
      <c r="H20" s="293"/>
      <c r="I20" s="293"/>
      <c r="J20" s="293"/>
      <c r="K20" s="106"/>
      <c r="L20" s="106"/>
      <c r="M20" s="106"/>
      <c r="N20" s="254"/>
      <c r="O20" s="103"/>
    </row>
    <row r="21" spans="1:15" s="70" customFormat="1" ht="15.75" customHeight="1">
      <c r="A21" s="97"/>
      <c r="B21" s="103"/>
      <c r="C21" s="105"/>
      <c r="D21" s="104"/>
      <c r="E21" s="293"/>
      <c r="F21" s="433"/>
      <c r="G21" s="293"/>
      <c r="H21" s="293"/>
      <c r="I21" s="293"/>
      <c r="J21" s="293"/>
      <c r="K21" s="106"/>
      <c r="L21" s="106"/>
      <c r="M21" s="106"/>
      <c r="N21" s="254">
        <f t="shared" si="0"/>
      </c>
      <c r="O21" s="103"/>
    </row>
    <row r="22" spans="1:15" s="70" customFormat="1" ht="15.75" customHeight="1">
      <c r="A22" s="97"/>
      <c r="B22" s="103"/>
      <c r="C22" s="105"/>
      <c r="D22" s="104"/>
      <c r="E22" s="293"/>
      <c r="F22" s="433"/>
      <c r="G22" s="293"/>
      <c r="H22" s="293"/>
      <c r="I22" s="293"/>
      <c r="J22" s="293"/>
      <c r="K22" s="106"/>
      <c r="L22" s="106"/>
      <c r="M22" s="106"/>
      <c r="N22" s="254">
        <f t="shared" si="0"/>
      </c>
      <c r="O22" s="103"/>
    </row>
    <row r="23" spans="1:15" s="70" customFormat="1" ht="15.75" customHeight="1">
      <c r="A23" s="97"/>
      <c r="B23" s="103"/>
      <c r="C23" s="105"/>
      <c r="D23" s="104"/>
      <c r="E23" s="293"/>
      <c r="F23" s="433"/>
      <c r="G23" s="293"/>
      <c r="H23" s="293"/>
      <c r="I23" s="293"/>
      <c r="J23" s="293"/>
      <c r="K23" s="106"/>
      <c r="L23" s="106"/>
      <c r="M23" s="106"/>
      <c r="N23" s="254">
        <f t="shared" si="0"/>
      </c>
      <c r="O23" s="103"/>
    </row>
    <row r="24" spans="1:15" s="70" customFormat="1" ht="15.75" customHeight="1">
      <c r="A24" s="97"/>
      <c r="B24" s="103"/>
      <c r="C24" s="105"/>
      <c r="D24" s="104"/>
      <c r="E24" s="293"/>
      <c r="F24" s="433"/>
      <c r="G24" s="293"/>
      <c r="H24" s="293"/>
      <c r="I24" s="293"/>
      <c r="J24" s="293"/>
      <c r="K24" s="106"/>
      <c r="L24" s="106"/>
      <c r="M24" s="106"/>
      <c r="N24" s="254">
        <f t="shared" si="0"/>
      </c>
      <c r="O24" s="103"/>
    </row>
    <row r="25" spans="1:15" s="70" customFormat="1" ht="15.75" customHeight="1">
      <c r="A25" s="97"/>
      <c r="B25" s="103"/>
      <c r="C25" s="105"/>
      <c r="D25" s="104"/>
      <c r="E25" s="293"/>
      <c r="F25" s="433"/>
      <c r="G25" s="293"/>
      <c r="H25" s="293"/>
      <c r="I25" s="293"/>
      <c r="J25" s="293"/>
      <c r="K25" s="106"/>
      <c r="L25" s="106"/>
      <c r="M25" s="106"/>
      <c r="N25" s="254">
        <f t="shared" si="0"/>
      </c>
      <c r="O25" s="103"/>
    </row>
    <row r="26" spans="1:15" s="70" customFormat="1" ht="15.75" customHeight="1">
      <c r="A26" s="97"/>
      <c r="B26" s="103"/>
      <c r="C26" s="105"/>
      <c r="D26" s="104"/>
      <c r="E26" s="293"/>
      <c r="F26" s="433"/>
      <c r="G26" s="293"/>
      <c r="H26" s="293"/>
      <c r="I26" s="293"/>
      <c r="J26" s="293"/>
      <c r="K26" s="106"/>
      <c r="L26" s="106"/>
      <c r="M26" s="106"/>
      <c r="N26" s="254">
        <f t="shared" si="0"/>
      </c>
      <c r="O26" s="103"/>
    </row>
    <row r="27" spans="1:15" s="70" customFormat="1" ht="15.75" customHeight="1">
      <c r="A27" s="97"/>
      <c r="B27" s="103"/>
      <c r="C27" s="105"/>
      <c r="D27" s="104"/>
      <c r="E27" s="293"/>
      <c r="F27" s="433"/>
      <c r="G27" s="293"/>
      <c r="H27" s="293"/>
      <c r="I27" s="293"/>
      <c r="J27" s="293"/>
      <c r="K27" s="106"/>
      <c r="L27" s="106"/>
      <c r="M27" s="106"/>
      <c r="N27" s="254">
        <f t="shared" si="0"/>
      </c>
      <c r="O27" s="103"/>
    </row>
    <row r="28" spans="1:15" s="70" customFormat="1" ht="15.75" customHeight="1">
      <c r="A28" s="97"/>
      <c r="B28" s="103"/>
      <c r="C28" s="105"/>
      <c r="D28" s="104"/>
      <c r="E28" s="293"/>
      <c r="F28" s="433"/>
      <c r="G28" s="293"/>
      <c r="H28" s="293"/>
      <c r="I28" s="293"/>
      <c r="J28" s="293"/>
      <c r="K28" s="106"/>
      <c r="L28" s="106"/>
      <c r="M28" s="106"/>
      <c r="N28" s="254">
        <f t="shared" si="0"/>
      </c>
      <c r="O28" s="103"/>
    </row>
    <row r="29" spans="1:15" s="70" customFormat="1" ht="15.75" customHeight="1">
      <c r="A29" s="108" t="s">
        <v>381</v>
      </c>
      <c r="B29" s="110"/>
      <c r="C29" s="299"/>
      <c r="D29" s="104"/>
      <c r="E29" s="293"/>
      <c r="F29" s="433"/>
      <c r="G29" s="293"/>
      <c r="H29" s="293"/>
      <c r="I29" s="293"/>
      <c r="J29" s="293"/>
      <c r="K29" s="107">
        <f>SUM(K7:K28)</f>
        <v>0</v>
      </c>
      <c r="L29" s="107">
        <f>SUM(L7:L28)</f>
        <v>0</v>
      </c>
      <c r="M29" s="107">
        <f>SUM(M7:M28)</f>
        <v>0</v>
      </c>
      <c r="N29" s="254">
        <f t="shared" si="0"/>
      </c>
      <c r="O29" s="103"/>
    </row>
    <row r="30" spans="1:15" s="70" customFormat="1" ht="15.75" customHeight="1">
      <c r="A30" s="113"/>
      <c r="B30" s="152"/>
      <c r="C30" s="152"/>
      <c r="D30" s="116"/>
      <c r="E30" s="434"/>
      <c r="F30" s="429"/>
      <c r="G30" s="435"/>
      <c r="H30" s="435"/>
      <c r="I30" s="435"/>
      <c r="J30" s="435"/>
      <c r="K30" s="430"/>
      <c r="L30" s="430"/>
      <c r="M30" s="85"/>
      <c r="N30" s="86"/>
      <c r="O30" s="84"/>
    </row>
  </sheetData>
  <sheetProtection/>
  <mergeCells count="16">
    <mergeCell ref="A29:B29"/>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s>
  <dataValidations count="1">
    <dataValidation allowBlank="1" showInputMessage="1" showErrorMessage="1" imeMode="off" sqref="F3 A4 O4"/>
  </dataValidations>
  <hyperlinks>
    <hyperlink ref="A2" location="表4非流动资产汇总!A1" display="=IF(表3流资汇总!$A$2=&quot;&quot;,&quot;&quot;,表3流资汇总!$A$2)"/>
    <hyperlink ref="B2" location="科目索引!D21" display="=IF(评估申报表填表摘要!$A$2=&quot;&quot;,&quot;&quot;,评估申报表填表摘要!$A$2)"/>
  </hyperlinks>
  <printOptions horizontalCentered="1"/>
  <pageMargins left="0.35433070866141736" right="0.35433070866141736" top="0.5905511811023623" bottom="0.7874015748031497" header="1.062992125984252" footer="0.36"/>
  <pageSetup horizontalDpi="600" verticalDpi="600" orientation="landscape" paperSize="9"/>
  <headerFooter alignWithMargins="0">
    <oddHeader>&amp;R&amp;9表4-1
共&amp;N页第&amp;P页
金额单位：人民币元</oddHeader>
    <oddFooter>&amp;L&amp;9资产占有单位填表人：
填表日期：     年  月  日&amp;C&amp;9评估人员：
</oddFooter>
  </headerFooter>
  <legacyDrawing r:id="rId2"/>
</worksheet>
</file>

<file path=xl/worksheets/sheet39.xml><?xml version="1.0" encoding="utf-8"?>
<worksheet xmlns="http://schemas.openxmlformats.org/spreadsheetml/2006/main" xmlns:r="http://schemas.openxmlformats.org/officeDocument/2006/relationships">
  <dimension ref="A1:P30"/>
  <sheetViews>
    <sheetView workbookViewId="0" topLeftCell="A1">
      <pane xSplit="2" ySplit="6" topLeftCell="C7" activePane="bottomRight" state="frozen"/>
      <selection pane="bottomRight" activeCell="W7" sqref="W7:W31"/>
    </sheetView>
  </sheetViews>
  <sheetFormatPr defaultColWidth="9.00390625" defaultRowHeight="15.75" customHeight="1"/>
  <cols>
    <col min="1" max="1" width="4.625" style="71" customWidth="1"/>
    <col min="2" max="2" width="21.625" style="72" customWidth="1"/>
    <col min="3" max="3" width="7.50390625" style="72" bestFit="1" customWidth="1"/>
    <col min="4" max="5" width="7.625" style="73" customWidth="1"/>
    <col min="6" max="6" width="7.50390625" style="73" bestFit="1" customWidth="1"/>
    <col min="7" max="11" width="7.50390625" style="73" hidden="1" customWidth="1"/>
    <col min="12" max="14" width="14.625" style="74" customWidth="1"/>
    <col min="15" max="15" width="6.75390625" style="75" bestFit="1" customWidth="1"/>
    <col min="16" max="16" width="14.625" style="72" customWidth="1"/>
    <col min="17" max="16384" width="9.00390625" style="73" customWidth="1"/>
  </cols>
  <sheetData>
    <row r="1" spans="1:16" s="69" customFormat="1" ht="24.75" customHeight="1">
      <c r="A1" s="76" t="s">
        <v>574</v>
      </c>
      <c r="B1" s="77"/>
      <c r="C1" s="77"/>
      <c r="D1" s="78"/>
      <c r="E1" s="78"/>
      <c r="F1" s="78"/>
      <c r="G1" s="78"/>
      <c r="H1" s="78"/>
      <c r="I1" s="78"/>
      <c r="J1" s="78"/>
      <c r="K1" s="78"/>
      <c r="L1" s="79"/>
      <c r="M1" s="79"/>
      <c r="N1" s="79"/>
      <c r="O1" s="80"/>
      <c r="P1" s="77"/>
    </row>
    <row r="2" spans="1:16" s="70" customFormat="1" ht="13.5" customHeight="1">
      <c r="A2" s="81" t="str">
        <f>IF('表3流资汇总'!$A$2="","",'表3流资汇总'!$A$2)</f>
        <v>返回</v>
      </c>
      <c r="B2" s="82" t="str">
        <f>IF('评估申报表填表摘要'!$A$2="","",'评估申报表填表摘要'!$A$2)</f>
        <v>返回索引页</v>
      </c>
      <c r="C2" s="84"/>
      <c r="L2" s="85"/>
      <c r="M2" s="85"/>
      <c r="N2" s="85"/>
      <c r="O2" s="86"/>
      <c r="P2" s="111"/>
    </row>
    <row r="3" spans="1:16" s="70" customFormat="1" ht="13.5" customHeight="1">
      <c r="A3" s="87" t="str">
        <f>'结果汇总'!$A$3</f>
        <v>  评估基准日：2020年3月12日</v>
      </c>
      <c r="B3" s="88"/>
      <c r="C3" s="88"/>
      <c r="D3" s="165"/>
      <c r="E3" s="89"/>
      <c r="F3" s="89"/>
      <c r="G3" s="89"/>
      <c r="H3" s="89"/>
      <c r="I3" s="89"/>
      <c r="J3" s="89"/>
      <c r="K3" s="89"/>
      <c r="L3" s="90"/>
      <c r="M3" s="90"/>
      <c r="N3" s="90"/>
      <c r="O3" s="91"/>
      <c r="P3" s="88"/>
    </row>
    <row r="4" spans="1:16" s="70" customFormat="1" ht="13.5" customHeight="1">
      <c r="A4" s="92" t="str">
        <f>'结果汇总'!$A$4</f>
        <v>被评估单位（或者产权持有单位）：左世合、周海翔、云南渝庆建筑劳务有限公司</v>
      </c>
      <c r="B4" s="84"/>
      <c r="C4" s="84"/>
      <c r="L4" s="85"/>
      <c r="M4" s="85"/>
      <c r="N4" s="85"/>
      <c r="O4" s="86"/>
      <c r="P4" s="301"/>
    </row>
    <row r="5" spans="1:16" s="271" customFormat="1" ht="15.75" customHeight="1">
      <c r="A5" s="273" t="s">
        <v>139</v>
      </c>
      <c r="B5" s="273" t="s">
        <v>568</v>
      </c>
      <c r="C5" s="273" t="s">
        <v>575</v>
      </c>
      <c r="D5" s="120" t="s">
        <v>576</v>
      </c>
      <c r="E5" s="120" t="s">
        <v>564</v>
      </c>
      <c r="F5" s="120" t="s">
        <v>577</v>
      </c>
      <c r="G5" s="170" t="s">
        <v>578</v>
      </c>
      <c r="H5" s="170" t="s">
        <v>579</v>
      </c>
      <c r="I5" s="170" t="s">
        <v>580</v>
      </c>
      <c r="J5" s="170" t="s">
        <v>581</v>
      </c>
      <c r="K5" s="170" t="s">
        <v>394</v>
      </c>
      <c r="L5" s="274" t="s">
        <v>113</v>
      </c>
      <c r="M5" s="138" t="s">
        <v>114</v>
      </c>
      <c r="N5" s="138" t="s">
        <v>115</v>
      </c>
      <c r="O5" s="278" t="s">
        <v>117</v>
      </c>
      <c r="P5" s="273" t="s">
        <v>380</v>
      </c>
    </row>
    <row r="6" spans="1:16" s="271" customFormat="1" ht="15.75" customHeight="1">
      <c r="A6" s="275"/>
      <c r="B6" s="275"/>
      <c r="C6" s="275"/>
      <c r="D6" s="127"/>
      <c r="E6" s="127"/>
      <c r="F6" s="127"/>
      <c r="G6" s="173" t="s">
        <v>578</v>
      </c>
      <c r="H6" s="173" t="s">
        <v>579</v>
      </c>
      <c r="I6" s="173" t="s">
        <v>582</v>
      </c>
      <c r="J6" s="173" t="s">
        <v>581</v>
      </c>
      <c r="K6" s="173" t="s">
        <v>394</v>
      </c>
      <c r="L6" s="276"/>
      <c r="M6" s="141"/>
      <c r="N6" s="141"/>
      <c r="O6" s="279"/>
      <c r="P6" s="275"/>
    </row>
    <row r="7" spans="1:16" s="70" customFormat="1" ht="15.75" customHeight="1">
      <c r="A7" s="97"/>
      <c r="B7" s="103"/>
      <c r="C7" s="105"/>
      <c r="D7" s="104"/>
      <c r="E7" s="104"/>
      <c r="F7" s="277"/>
      <c r="G7" s="277"/>
      <c r="H7" s="277"/>
      <c r="I7" s="277"/>
      <c r="J7" s="277"/>
      <c r="K7" s="277"/>
      <c r="L7" s="106"/>
      <c r="M7" s="106"/>
      <c r="N7" s="106"/>
      <c r="O7" s="254">
        <f aca="true" t="shared" si="0" ref="O7:O30">IF(OR(M7=0,M7=""),"",ROUND((N7-M7)/M7*100,2))</f>
      </c>
      <c r="P7" s="103"/>
    </row>
    <row r="8" spans="1:16" s="70" customFormat="1" ht="15.75" customHeight="1">
      <c r="A8" s="97"/>
      <c r="B8" s="103"/>
      <c r="C8" s="105"/>
      <c r="D8" s="104"/>
      <c r="E8" s="104"/>
      <c r="F8" s="277"/>
      <c r="G8" s="277"/>
      <c r="H8" s="277"/>
      <c r="I8" s="277"/>
      <c r="J8" s="277"/>
      <c r="K8" s="277"/>
      <c r="L8" s="106"/>
      <c r="M8" s="106"/>
      <c r="N8" s="106"/>
      <c r="O8" s="254">
        <f t="shared" si="0"/>
      </c>
      <c r="P8" s="103"/>
    </row>
    <row r="9" spans="1:16" s="70" customFormat="1" ht="15.75" customHeight="1">
      <c r="A9" s="97"/>
      <c r="B9" s="103"/>
      <c r="C9" s="105"/>
      <c r="D9" s="104"/>
      <c r="E9" s="104"/>
      <c r="F9" s="277"/>
      <c r="G9" s="277"/>
      <c r="H9" s="277"/>
      <c r="I9" s="277"/>
      <c r="J9" s="277"/>
      <c r="K9" s="277"/>
      <c r="L9" s="106"/>
      <c r="M9" s="106"/>
      <c r="N9" s="106"/>
      <c r="O9" s="254">
        <f t="shared" si="0"/>
      </c>
      <c r="P9" s="103"/>
    </row>
    <row r="10" spans="1:16" s="70" customFormat="1" ht="15.75" customHeight="1">
      <c r="A10" s="97"/>
      <c r="B10" s="103"/>
      <c r="C10" s="105"/>
      <c r="D10" s="104"/>
      <c r="E10" s="104"/>
      <c r="F10" s="277"/>
      <c r="G10" s="277"/>
      <c r="H10" s="277"/>
      <c r="I10" s="277"/>
      <c r="J10" s="277"/>
      <c r="K10" s="277"/>
      <c r="L10" s="106"/>
      <c r="M10" s="106"/>
      <c r="N10" s="106"/>
      <c r="O10" s="254">
        <f t="shared" si="0"/>
      </c>
      <c r="P10" s="103"/>
    </row>
    <row r="11" spans="1:16" s="70" customFormat="1" ht="15.75" customHeight="1">
      <c r="A11" s="97"/>
      <c r="B11" s="103"/>
      <c r="C11" s="105"/>
      <c r="D11" s="104"/>
      <c r="E11" s="104"/>
      <c r="F11" s="277"/>
      <c r="G11" s="277"/>
      <c r="H11" s="277"/>
      <c r="I11" s="277"/>
      <c r="J11" s="277"/>
      <c r="K11" s="277"/>
      <c r="L11" s="106"/>
      <c r="M11" s="106"/>
      <c r="N11" s="106"/>
      <c r="O11" s="254">
        <f t="shared" si="0"/>
      </c>
      <c r="P11" s="103"/>
    </row>
    <row r="12" spans="1:16" s="70" customFormat="1" ht="15.75" customHeight="1">
      <c r="A12" s="97"/>
      <c r="B12" s="103"/>
      <c r="C12" s="105"/>
      <c r="D12" s="104"/>
      <c r="E12" s="104"/>
      <c r="F12" s="277"/>
      <c r="G12" s="277"/>
      <c r="H12" s="277"/>
      <c r="I12" s="277"/>
      <c r="J12" s="277"/>
      <c r="K12" s="277"/>
      <c r="L12" s="106"/>
      <c r="M12" s="106"/>
      <c r="N12" s="106"/>
      <c r="O12" s="254">
        <f t="shared" si="0"/>
      </c>
      <c r="P12" s="103"/>
    </row>
    <row r="13" spans="1:16" s="70" customFormat="1" ht="15.75" customHeight="1">
      <c r="A13" s="97"/>
      <c r="B13" s="103"/>
      <c r="C13" s="105"/>
      <c r="D13" s="104"/>
      <c r="E13" s="104"/>
      <c r="F13" s="277"/>
      <c r="G13" s="277"/>
      <c r="H13" s="277"/>
      <c r="I13" s="277"/>
      <c r="J13" s="277"/>
      <c r="K13" s="277"/>
      <c r="L13" s="106"/>
      <c r="M13" s="106"/>
      <c r="N13" s="106"/>
      <c r="O13" s="254">
        <f t="shared" si="0"/>
      </c>
      <c r="P13" s="103"/>
    </row>
    <row r="14" spans="1:16" s="70" customFormat="1" ht="15.75" customHeight="1">
      <c r="A14" s="97"/>
      <c r="B14" s="103"/>
      <c r="C14" s="105"/>
      <c r="D14" s="104"/>
      <c r="E14" s="104"/>
      <c r="F14" s="277"/>
      <c r="G14" s="277"/>
      <c r="H14" s="277"/>
      <c r="I14" s="277"/>
      <c r="J14" s="277"/>
      <c r="K14" s="277"/>
      <c r="L14" s="106"/>
      <c r="M14" s="106"/>
      <c r="N14" s="106"/>
      <c r="O14" s="254">
        <f t="shared" si="0"/>
      </c>
      <c r="P14" s="103"/>
    </row>
    <row r="15" spans="1:16" s="70" customFormat="1" ht="15.75" customHeight="1">
      <c r="A15" s="97"/>
      <c r="B15" s="103"/>
      <c r="C15" s="105"/>
      <c r="D15" s="104"/>
      <c r="E15" s="104"/>
      <c r="F15" s="277"/>
      <c r="G15" s="277"/>
      <c r="H15" s="277"/>
      <c r="I15" s="277"/>
      <c r="J15" s="277"/>
      <c r="K15" s="277"/>
      <c r="L15" s="106"/>
      <c r="M15" s="106"/>
      <c r="N15" s="106"/>
      <c r="O15" s="254">
        <f t="shared" si="0"/>
      </c>
      <c r="P15" s="103"/>
    </row>
    <row r="16" spans="1:16" s="70" customFormat="1" ht="15.75" customHeight="1">
      <c r="A16" s="97"/>
      <c r="B16" s="103"/>
      <c r="C16" s="105"/>
      <c r="D16" s="104"/>
      <c r="E16" s="104"/>
      <c r="F16" s="277"/>
      <c r="G16" s="277"/>
      <c r="H16" s="277"/>
      <c r="I16" s="277"/>
      <c r="J16" s="277"/>
      <c r="K16" s="277"/>
      <c r="L16" s="106"/>
      <c r="M16" s="106"/>
      <c r="N16" s="106"/>
      <c r="O16" s="254">
        <f t="shared" si="0"/>
      </c>
      <c r="P16" s="103"/>
    </row>
    <row r="17" spans="1:16" s="70" customFormat="1" ht="15.75" customHeight="1">
      <c r="A17" s="97"/>
      <c r="B17" s="103"/>
      <c r="C17" s="105"/>
      <c r="D17" s="104"/>
      <c r="E17" s="104"/>
      <c r="F17" s="277"/>
      <c r="G17" s="277"/>
      <c r="H17" s="277"/>
      <c r="I17" s="277"/>
      <c r="J17" s="277"/>
      <c r="K17" s="277"/>
      <c r="L17" s="106"/>
      <c r="M17" s="106"/>
      <c r="N17" s="106"/>
      <c r="O17" s="254">
        <f t="shared" si="0"/>
      </c>
      <c r="P17" s="103"/>
    </row>
    <row r="18" spans="1:16" s="70" customFormat="1" ht="15.75" customHeight="1">
      <c r="A18" s="97"/>
      <c r="B18" s="103"/>
      <c r="C18" s="105"/>
      <c r="D18" s="104"/>
      <c r="E18" s="104"/>
      <c r="F18" s="277"/>
      <c r="G18" s="277"/>
      <c r="H18" s="277"/>
      <c r="I18" s="277"/>
      <c r="J18" s="277"/>
      <c r="K18" s="277"/>
      <c r="L18" s="106"/>
      <c r="M18" s="106"/>
      <c r="N18" s="106"/>
      <c r="O18" s="254">
        <f t="shared" si="0"/>
      </c>
      <c r="P18" s="103"/>
    </row>
    <row r="19" spans="1:16" s="70" customFormat="1" ht="15.75" customHeight="1">
      <c r="A19" s="97"/>
      <c r="B19" s="103"/>
      <c r="C19" s="105"/>
      <c r="D19" s="104"/>
      <c r="E19" s="104"/>
      <c r="F19" s="277"/>
      <c r="G19" s="277"/>
      <c r="H19" s="277"/>
      <c r="I19" s="277"/>
      <c r="J19" s="277"/>
      <c r="K19" s="277"/>
      <c r="L19" s="106"/>
      <c r="M19" s="106"/>
      <c r="N19" s="106"/>
      <c r="O19" s="254"/>
      <c r="P19" s="103"/>
    </row>
    <row r="20" spans="1:16" s="70" customFormat="1" ht="15.75" customHeight="1">
      <c r="A20" s="97"/>
      <c r="B20" s="103"/>
      <c r="C20" s="105"/>
      <c r="D20" s="104"/>
      <c r="E20" s="104"/>
      <c r="F20" s="277"/>
      <c r="G20" s="277"/>
      <c r="H20" s="277"/>
      <c r="I20" s="277"/>
      <c r="J20" s="277"/>
      <c r="K20" s="277"/>
      <c r="L20" s="106"/>
      <c r="M20" s="106"/>
      <c r="N20" s="106"/>
      <c r="O20" s="254"/>
      <c r="P20" s="103"/>
    </row>
    <row r="21" spans="1:16" s="70" customFormat="1" ht="15.75" customHeight="1">
      <c r="A21" s="97"/>
      <c r="B21" s="103"/>
      <c r="C21" s="105"/>
      <c r="D21" s="104"/>
      <c r="E21" s="104"/>
      <c r="F21" s="277"/>
      <c r="G21" s="277"/>
      <c r="H21" s="277"/>
      <c r="I21" s="277"/>
      <c r="J21" s="277"/>
      <c r="K21" s="277"/>
      <c r="L21" s="106"/>
      <c r="M21" s="106"/>
      <c r="N21" s="106"/>
      <c r="O21" s="254">
        <f t="shared" si="0"/>
      </c>
      <c r="P21" s="103"/>
    </row>
    <row r="22" spans="1:16" s="70" customFormat="1" ht="15.75" customHeight="1">
      <c r="A22" s="97"/>
      <c r="B22" s="103"/>
      <c r="C22" s="105"/>
      <c r="D22" s="104"/>
      <c r="E22" s="104"/>
      <c r="F22" s="277"/>
      <c r="G22" s="277"/>
      <c r="H22" s="277"/>
      <c r="I22" s="277"/>
      <c r="J22" s="277"/>
      <c r="K22" s="277"/>
      <c r="L22" s="106"/>
      <c r="M22" s="106"/>
      <c r="N22" s="106"/>
      <c r="O22" s="254">
        <f t="shared" si="0"/>
      </c>
      <c r="P22" s="103"/>
    </row>
    <row r="23" spans="1:16" s="70" customFormat="1" ht="15.75" customHeight="1">
      <c r="A23" s="97"/>
      <c r="B23" s="103"/>
      <c r="C23" s="105"/>
      <c r="D23" s="104"/>
      <c r="E23" s="104"/>
      <c r="F23" s="277"/>
      <c r="G23" s="277"/>
      <c r="H23" s="277"/>
      <c r="I23" s="277"/>
      <c r="J23" s="277"/>
      <c r="K23" s="277"/>
      <c r="L23" s="106"/>
      <c r="M23" s="106"/>
      <c r="N23" s="106"/>
      <c r="O23" s="254">
        <f t="shared" si="0"/>
      </c>
      <c r="P23" s="103"/>
    </row>
    <row r="24" spans="1:16" s="70" customFormat="1" ht="15.75" customHeight="1">
      <c r="A24" s="97"/>
      <c r="B24" s="103"/>
      <c r="C24" s="105"/>
      <c r="D24" s="104"/>
      <c r="E24" s="104"/>
      <c r="F24" s="277"/>
      <c r="G24" s="277"/>
      <c r="H24" s="277"/>
      <c r="I24" s="277"/>
      <c r="J24" s="277"/>
      <c r="K24" s="277"/>
      <c r="L24" s="106"/>
      <c r="M24" s="106"/>
      <c r="N24" s="106"/>
      <c r="O24" s="254">
        <f t="shared" si="0"/>
      </c>
      <c r="P24" s="103"/>
    </row>
    <row r="25" spans="1:16" s="70" customFormat="1" ht="15.75" customHeight="1">
      <c r="A25" s="97"/>
      <c r="B25" s="103"/>
      <c r="C25" s="105"/>
      <c r="D25" s="104"/>
      <c r="E25" s="104"/>
      <c r="F25" s="277"/>
      <c r="G25" s="277"/>
      <c r="H25" s="277"/>
      <c r="I25" s="277"/>
      <c r="J25" s="277"/>
      <c r="K25" s="277"/>
      <c r="L25" s="106"/>
      <c r="M25" s="106"/>
      <c r="N25" s="106"/>
      <c r="O25" s="254">
        <f t="shared" si="0"/>
      </c>
      <c r="P25" s="103"/>
    </row>
    <row r="26" spans="1:16" s="70" customFormat="1" ht="15.75" customHeight="1">
      <c r="A26" s="97"/>
      <c r="B26" s="103"/>
      <c r="C26" s="105"/>
      <c r="D26" s="104"/>
      <c r="E26" s="104"/>
      <c r="F26" s="277"/>
      <c r="G26" s="277"/>
      <c r="H26" s="277"/>
      <c r="I26" s="277"/>
      <c r="J26" s="277"/>
      <c r="K26" s="277"/>
      <c r="L26" s="106"/>
      <c r="M26" s="106"/>
      <c r="N26" s="106"/>
      <c r="O26" s="254">
        <f t="shared" si="0"/>
      </c>
      <c r="P26" s="103"/>
    </row>
    <row r="27" spans="1:16" s="70" customFormat="1" ht="15.75" customHeight="1">
      <c r="A27" s="97"/>
      <c r="B27" s="103"/>
      <c r="C27" s="105"/>
      <c r="D27" s="104"/>
      <c r="E27" s="104"/>
      <c r="F27" s="277"/>
      <c r="G27" s="277"/>
      <c r="H27" s="277"/>
      <c r="I27" s="277"/>
      <c r="J27" s="277"/>
      <c r="K27" s="277"/>
      <c r="L27" s="106"/>
      <c r="M27" s="106"/>
      <c r="N27" s="106"/>
      <c r="O27" s="254">
        <f t="shared" si="0"/>
      </c>
      <c r="P27" s="103"/>
    </row>
    <row r="28" spans="1:16" s="70" customFormat="1" ht="15.75" customHeight="1">
      <c r="A28" s="97"/>
      <c r="B28" s="103"/>
      <c r="C28" s="105"/>
      <c r="D28" s="104"/>
      <c r="E28" s="104"/>
      <c r="F28" s="277"/>
      <c r="G28" s="277"/>
      <c r="H28" s="277"/>
      <c r="I28" s="277"/>
      <c r="J28" s="277"/>
      <c r="K28" s="277"/>
      <c r="L28" s="106"/>
      <c r="M28" s="106"/>
      <c r="N28" s="106"/>
      <c r="O28" s="254">
        <f t="shared" si="0"/>
      </c>
      <c r="P28" s="103"/>
    </row>
    <row r="29" spans="1:16" s="70" customFormat="1" ht="15.75" customHeight="1">
      <c r="A29" s="97"/>
      <c r="B29" s="103"/>
      <c r="C29" s="105"/>
      <c r="D29" s="104"/>
      <c r="E29" s="104"/>
      <c r="F29" s="277"/>
      <c r="G29" s="277"/>
      <c r="H29" s="277"/>
      <c r="I29" s="277"/>
      <c r="J29" s="277"/>
      <c r="K29" s="277"/>
      <c r="L29" s="106"/>
      <c r="M29" s="106"/>
      <c r="N29" s="106"/>
      <c r="O29" s="254">
        <f t="shared" si="0"/>
      </c>
      <c r="P29" s="103"/>
    </row>
    <row r="30" spans="1:16" s="70" customFormat="1" ht="15.75" customHeight="1">
      <c r="A30" s="108" t="s">
        <v>381</v>
      </c>
      <c r="B30" s="110"/>
      <c r="C30" s="299"/>
      <c r="D30" s="104"/>
      <c r="E30" s="104"/>
      <c r="F30" s="277"/>
      <c r="G30" s="277"/>
      <c r="H30" s="277"/>
      <c r="I30" s="277"/>
      <c r="J30" s="277"/>
      <c r="K30" s="277"/>
      <c r="L30" s="107">
        <f>SUM(L7:L29)</f>
        <v>0</v>
      </c>
      <c r="M30" s="107">
        <f>SUM(M7:M29)</f>
        <v>0</v>
      </c>
      <c r="N30" s="107">
        <f>SUM(N7:N29)</f>
        <v>0</v>
      </c>
      <c r="O30" s="254">
        <f t="shared" si="0"/>
      </c>
      <c r="P30" s="103"/>
    </row>
  </sheetData>
  <sheetProtection/>
  <mergeCells count="17">
    <mergeCell ref="A30:B30"/>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dataValidations count="1">
    <dataValidation allowBlank="1" showInputMessage="1" showErrorMessage="1" imeMode="off" sqref="E3 A4 P4"/>
  </dataValidations>
  <hyperlinks>
    <hyperlink ref="A2" location="表4非流动资产汇总!A1" display="=IF(表3流资汇总!$A$2=&quot;&quot;,&quot;&quot;,表3流资汇总!$A$2)"/>
    <hyperlink ref="B2" location="科目索引!D22" display="=IF(评估申报表填表摘要!$A$2=&quot;&quot;,&quot;&quot;,评估申报表填表摘要!$A$2)"/>
  </hyperlinks>
  <printOptions horizontalCentered="1"/>
  <pageMargins left="0.35433070866141736" right="0.35433070866141736" top="0.5905511811023623" bottom="0.7874015748031497" header="1.062992125984252" footer="0.38"/>
  <pageSetup horizontalDpi="600" verticalDpi="600" orientation="landscape" paperSize="9"/>
  <headerFooter alignWithMargins="0">
    <oddHeader>&amp;R&amp;9表4-2
共&amp;N页第&amp;P页
金额单位：人民币元</oddHeader>
    <oddFooter>&amp;L&amp;9资产占有单位填表人：
填表日期：     年  月  日&amp;C&amp;9评估人员：
</oddFooter>
  </headerFooter>
</worksheet>
</file>

<file path=xl/worksheets/sheet4.xml><?xml version="1.0" encoding="utf-8"?>
<worksheet xmlns="http://schemas.openxmlformats.org/spreadsheetml/2006/main" xmlns:r="http://schemas.openxmlformats.org/officeDocument/2006/relationships">
  <dimension ref="A1:R51"/>
  <sheetViews>
    <sheetView workbookViewId="0" topLeftCell="A1">
      <selection activeCell="B26" sqref="B26"/>
    </sheetView>
  </sheetViews>
  <sheetFormatPr defaultColWidth="9.00390625" defaultRowHeight="19.5" customHeight="1"/>
  <cols>
    <col min="1" max="1" width="5.50390625" style="556" customWidth="1"/>
    <col min="2" max="2" width="27.125" style="556" customWidth="1"/>
    <col min="3" max="3" width="17.75390625" style="556" customWidth="1"/>
    <col min="4" max="4" width="17.75390625" style="556" hidden="1" customWidth="1"/>
    <col min="5" max="7" width="17.75390625" style="556" customWidth="1"/>
    <col min="8" max="8" width="10.50390625" style="556" customWidth="1"/>
    <col min="9" max="9" width="10.625" style="556" customWidth="1"/>
    <col min="10" max="10" width="31.625" style="556" customWidth="1"/>
    <col min="11" max="16" width="23.125" style="556" customWidth="1"/>
    <col min="17" max="16384" width="9.00390625" style="556" customWidth="1"/>
  </cols>
  <sheetData>
    <row r="1" spans="1:18" s="684" customFormat="1" ht="35.25" customHeight="1">
      <c r="A1" s="671" t="s">
        <v>135</v>
      </c>
      <c r="B1" s="685"/>
      <c r="C1" s="685"/>
      <c r="D1" s="685"/>
      <c r="E1" s="685"/>
      <c r="F1" s="685"/>
      <c r="G1" s="685"/>
      <c r="H1" s="685"/>
      <c r="Q1" s="662"/>
      <c r="R1" s="662"/>
    </row>
    <row r="2" spans="1:18" s="673" customFormat="1" ht="10.5" customHeight="1">
      <c r="A2" s="686" t="str">
        <f>IF('评估申报表填表摘要'!$A$2="","",'评估申报表填表摘要'!$A$2)</f>
        <v>返回索引页</v>
      </c>
      <c r="B2" s="83"/>
      <c r="C2" s="83"/>
      <c r="E2" s="83"/>
      <c r="F2" s="83"/>
      <c r="G2" s="83"/>
      <c r="H2" s="672" t="s">
        <v>136</v>
      </c>
      <c r="Q2" s="83"/>
      <c r="R2" s="83"/>
    </row>
    <row r="3" spans="2:18" s="673" customFormat="1" ht="10.5" customHeight="1">
      <c r="B3" s="83"/>
      <c r="C3" s="83"/>
      <c r="D3" s="674" t="str">
        <f>'结果汇总'!$A$3</f>
        <v>  评估基准日：2020年3月12日</v>
      </c>
      <c r="E3" s="83"/>
      <c r="F3" s="83"/>
      <c r="G3" s="83"/>
      <c r="H3" s="672" t="s">
        <v>137</v>
      </c>
      <c r="Q3" s="83"/>
      <c r="R3" s="83"/>
    </row>
    <row r="4" spans="1:17" s="166" customFormat="1" ht="10.5" customHeight="1">
      <c r="A4" s="537" t="str">
        <f>'结果汇总'!$A$4</f>
        <v>被评估单位（或者产权持有单位）：左世合、周海翔、云南渝庆建筑劳务有限公司</v>
      </c>
      <c r="C4" s="115"/>
      <c r="D4" s="115"/>
      <c r="E4" s="115"/>
      <c r="F4" s="115"/>
      <c r="G4" s="115"/>
      <c r="H4" s="675" t="s">
        <v>138</v>
      </c>
      <c r="Q4" s="115"/>
    </row>
    <row r="5" spans="1:17" s="673" customFormat="1" ht="12" customHeight="1">
      <c r="A5" s="677" t="s">
        <v>139</v>
      </c>
      <c r="B5" s="687" t="s">
        <v>140</v>
      </c>
      <c r="C5" s="687" t="s">
        <v>113</v>
      </c>
      <c r="D5" s="687" t="s">
        <v>141</v>
      </c>
      <c r="E5" s="687" t="s">
        <v>114</v>
      </c>
      <c r="F5" s="687" t="s">
        <v>115</v>
      </c>
      <c r="G5" s="687" t="s">
        <v>142</v>
      </c>
      <c r="H5" s="687" t="s">
        <v>117</v>
      </c>
      <c r="Q5" s="695"/>
    </row>
    <row r="6" spans="1:8" s="673" customFormat="1" ht="12" customHeight="1">
      <c r="A6" s="154">
        <v>1</v>
      </c>
      <c r="B6" s="679" t="s">
        <v>143</v>
      </c>
      <c r="C6" s="680">
        <f>SUM(C7:C18)</f>
        <v>0</v>
      </c>
      <c r="D6" s="680">
        <f>SUM(D7:D18)</f>
        <v>0</v>
      </c>
      <c r="E6" s="680">
        <f>SUM(E7:E18)</f>
        <v>0</v>
      </c>
      <c r="F6" s="680">
        <f>SUM(F7:F18)</f>
        <v>26869</v>
      </c>
      <c r="G6" s="680">
        <f>F6-E6</f>
        <v>26869</v>
      </c>
      <c r="H6" s="293">
        <f aca="true" t="shared" si="0" ref="H6:H38">IF(OR(E6=0,E6=""),"",ROUND(G6/E6*100,2))</f>
      </c>
    </row>
    <row r="7" spans="1:8" s="673" customFormat="1" ht="12" customHeight="1">
      <c r="A7" s="154">
        <v>2</v>
      </c>
      <c r="B7" s="679" t="s">
        <v>144</v>
      </c>
      <c r="C7" s="680">
        <f>'表3流资汇总'!C6</f>
        <v>0</v>
      </c>
      <c r="D7" s="680">
        <f aca="true" t="shared" si="1" ref="D7:D48">E7-C7</f>
        <v>0</v>
      </c>
      <c r="E7" s="680">
        <f>'表3流资汇总'!D6</f>
        <v>0</v>
      </c>
      <c r="F7" s="680">
        <f>'表3流资汇总'!E6</f>
        <v>0</v>
      </c>
      <c r="G7" s="680">
        <f aca="true" t="shared" si="2" ref="G7:G38">F7-E7</f>
        <v>0</v>
      </c>
      <c r="H7" s="293">
        <f t="shared" si="0"/>
      </c>
    </row>
    <row r="8" spans="1:8" s="673" customFormat="1" ht="12" customHeight="1">
      <c r="A8" s="154">
        <v>3</v>
      </c>
      <c r="B8" s="679" t="s">
        <v>145</v>
      </c>
      <c r="C8" s="680">
        <f>'表3流资汇总'!C7</f>
        <v>0</v>
      </c>
      <c r="D8" s="680">
        <f t="shared" si="1"/>
        <v>0</v>
      </c>
      <c r="E8" s="680">
        <f>'表3流资汇总'!D7</f>
        <v>0</v>
      </c>
      <c r="F8" s="680">
        <f>'表3流资汇总'!E7</f>
        <v>0</v>
      </c>
      <c r="G8" s="680">
        <f t="shared" si="2"/>
        <v>0</v>
      </c>
      <c r="H8" s="293">
        <f t="shared" si="0"/>
      </c>
    </row>
    <row r="9" spans="1:8" s="673" customFormat="1" ht="12" customHeight="1">
      <c r="A9" s="154">
        <v>4</v>
      </c>
      <c r="B9" s="679" t="s">
        <v>146</v>
      </c>
      <c r="C9" s="680">
        <f>'表3流资汇总'!C8</f>
        <v>0</v>
      </c>
      <c r="D9" s="680">
        <f t="shared" si="1"/>
        <v>0</v>
      </c>
      <c r="E9" s="680">
        <f>'表3流资汇总'!D8</f>
        <v>0</v>
      </c>
      <c r="F9" s="680">
        <f>'表3流资汇总'!E8</f>
        <v>0</v>
      </c>
      <c r="G9" s="680">
        <f t="shared" si="2"/>
        <v>0</v>
      </c>
      <c r="H9" s="293">
        <f t="shared" si="0"/>
      </c>
    </row>
    <row r="10" spans="1:8" s="673" customFormat="1" ht="12" customHeight="1">
      <c r="A10" s="154">
        <v>5</v>
      </c>
      <c r="B10" s="679" t="s">
        <v>147</v>
      </c>
      <c r="C10" s="680">
        <f>'表3流资汇总'!C9</f>
        <v>0</v>
      </c>
      <c r="D10" s="680">
        <f t="shared" si="1"/>
        <v>0</v>
      </c>
      <c r="E10" s="680">
        <f>'表3流资汇总'!D9</f>
        <v>0</v>
      </c>
      <c r="F10" s="680">
        <f>'表3流资汇总'!E9</f>
        <v>0</v>
      </c>
      <c r="G10" s="680">
        <f t="shared" si="2"/>
        <v>0</v>
      </c>
      <c r="H10" s="293">
        <f t="shared" si="0"/>
      </c>
    </row>
    <row r="11" spans="1:8" s="673" customFormat="1" ht="12" customHeight="1">
      <c r="A11" s="154">
        <v>6</v>
      </c>
      <c r="B11" s="679" t="s">
        <v>148</v>
      </c>
      <c r="C11" s="680">
        <f>'表3流资汇总'!C10</f>
        <v>0</v>
      </c>
      <c r="D11" s="680">
        <f t="shared" si="1"/>
        <v>0</v>
      </c>
      <c r="E11" s="680">
        <f>'表3流资汇总'!D10</f>
        <v>0</v>
      </c>
      <c r="F11" s="680">
        <f>'表3流资汇总'!E10</f>
        <v>0</v>
      </c>
      <c r="G11" s="680">
        <f t="shared" si="2"/>
        <v>0</v>
      </c>
      <c r="H11" s="293">
        <f t="shared" si="0"/>
      </c>
    </row>
    <row r="12" spans="1:8" s="673" customFormat="1" ht="12" customHeight="1">
      <c r="A12" s="154">
        <v>7</v>
      </c>
      <c r="B12" s="679" t="s">
        <v>149</v>
      </c>
      <c r="C12" s="680">
        <f>'表3流资汇总'!C11</f>
        <v>0</v>
      </c>
      <c r="D12" s="680">
        <f t="shared" si="1"/>
        <v>0</v>
      </c>
      <c r="E12" s="680">
        <f>'表3流资汇总'!D11</f>
        <v>0</v>
      </c>
      <c r="F12" s="680">
        <f>'表3流资汇总'!E11</f>
        <v>0</v>
      </c>
      <c r="G12" s="680">
        <f t="shared" si="2"/>
        <v>0</v>
      </c>
      <c r="H12" s="293">
        <f t="shared" si="0"/>
      </c>
    </row>
    <row r="13" spans="1:8" s="673" customFormat="1" ht="12" customHeight="1">
      <c r="A13" s="154">
        <v>8</v>
      </c>
      <c r="B13" s="679" t="s">
        <v>150</v>
      </c>
      <c r="C13" s="680">
        <f>'表3流资汇总'!C12</f>
        <v>0</v>
      </c>
      <c r="D13" s="680">
        <f t="shared" si="1"/>
        <v>0</v>
      </c>
      <c r="E13" s="680">
        <f>'表3流资汇总'!D12</f>
        <v>0</v>
      </c>
      <c r="F13" s="680">
        <f>'表3流资汇总'!E12</f>
        <v>0</v>
      </c>
      <c r="G13" s="680">
        <f t="shared" si="2"/>
        <v>0</v>
      </c>
      <c r="H13" s="293">
        <f t="shared" si="0"/>
      </c>
    </row>
    <row r="14" spans="1:8" s="673" customFormat="1" ht="12" customHeight="1">
      <c r="A14" s="154">
        <v>9</v>
      </c>
      <c r="B14" s="679" t="s">
        <v>151</v>
      </c>
      <c r="C14" s="680">
        <f>'表3流资汇总'!C13</f>
        <v>0</v>
      </c>
      <c r="D14" s="680">
        <f t="shared" si="1"/>
        <v>0</v>
      </c>
      <c r="E14" s="680">
        <f>'表3流资汇总'!D13</f>
        <v>0</v>
      </c>
      <c r="F14" s="680">
        <f>'表3流资汇总'!E13</f>
        <v>0</v>
      </c>
      <c r="G14" s="680">
        <f t="shared" si="2"/>
        <v>0</v>
      </c>
      <c r="H14" s="293">
        <f t="shared" si="0"/>
      </c>
    </row>
    <row r="15" spans="1:8" s="673" customFormat="1" ht="12" customHeight="1">
      <c r="A15" s="154">
        <v>10</v>
      </c>
      <c r="B15" s="679" t="s">
        <v>152</v>
      </c>
      <c r="C15" s="680">
        <f>'表3流资汇总'!C14</f>
        <v>0</v>
      </c>
      <c r="D15" s="680">
        <f t="shared" si="1"/>
        <v>0</v>
      </c>
      <c r="E15" s="680">
        <f>'表3流资汇总'!D14</f>
        <v>0</v>
      </c>
      <c r="F15" s="680">
        <f>'表3流资汇总'!E14</f>
        <v>26869</v>
      </c>
      <c r="G15" s="680">
        <f t="shared" si="2"/>
        <v>26869</v>
      </c>
      <c r="H15" s="293">
        <f t="shared" si="0"/>
      </c>
    </row>
    <row r="16" spans="1:8" s="673" customFormat="1" ht="12" customHeight="1">
      <c r="A16" s="154">
        <v>11</v>
      </c>
      <c r="B16" s="679" t="s">
        <v>153</v>
      </c>
      <c r="C16" s="680">
        <f>'表3流资汇总'!C15</f>
        <v>0</v>
      </c>
      <c r="D16" s="680">
        <f t="shared" si="1"/>
        <v>0</v>
      </c>
      <c r="E16" s="680">
        <f>'表3流资汇总'!D15</f>
        <v>0</v>
      </c>
      <c r="F16" s="680">
        <f>'表3流资汇总'!E15</f>
        <v>0</v>
      </c>
      <c r="G16" s="680">
        <f t="shared" si="2"/>
        <v>0</v>
      </c>
      <c r="H16" s="293">
        <f t="shared" si="0"/>
      </c>
    </row>
    <row r="17" spans="1:8" s="673" customFormat="1" ht="12" customHeight="1">
      <c r="A17" s="154">
        <v>12</v>
      </c>
      <c r="B17" s="679" t="s">
        <v>154</v>
      </c>
      <c r="C17" s="680">
        <f>'表3流资汇总'!C16</f>
        <v>0</v>
      </c>
      <c r="D17" s="680">
        <f t="shared" si="1"/>
        <v>0</v>
      </c>
      <c r="E17" s="680">
        <f>'表3流资汇总'!D16</f>
        <v>0</v>
      </c>
      <c r="F17" s="680">
        <f>'表3流资汇总'!E16</f>
        <v>0</v>
      </c>
      <c r="G17" s="680">
        <f t="shared" si="2"/>
        <v>0</v>
      </c>
      <c r="H17" s="293">
        <f t="shared" si="0"/>
      </c>
    </row>
    <row r="18" spans="1:8" s="673" customFormat="1" ht="12" customHeight="1">
      <c r="A18" s="154">
        <v>13</v>
      </c>
      <c r="B18" s="679" t="s">
        <v>155</v>
      </c>
      <c r="C18" s="680">
        <f>'表3流资汇总'!C17</f>
        <v>0</v>
      </c>
      <c r="D18" s="680">
        <f t="shared" si="1"/>
        <v>0</v>
      </c>
      <c r="E18" s="680">
        <f>'表3流资汇总'!D17</f>
        <v>0</v>
      </c>
      <c r="F18" s="680">
        <f>'表3流资汇总'!E17</f>
        <v>0</v>
      </c>
      <c r="G18" s="680">
        <f t="shared" si="2"/>
        <v>0</v>
      </c>
      <c r="H18" s="293">
        <f t="shared" si="0"/>
      </c>
    </row>
    <row r="19" spans="1:8" s="673" customFormat="1" ht="12" customHeight="1">
      <c r="A19" s="154">
        <v>14</v>
      </c>
      <c r="B19" s="688" t="s">
        <v>156</v>
      </c>
      <c r="C19" s="680">
        <f>SUM(C20:C24)+SUM(C33:C41)+SUM(C44:C47)</f>
        <v>0</v>
      </c>
      <c r="D19" s="680">
        <f t="shared" si="1"/>
        <v>0</v>
      </c>
      <c r="E19" s="680">
        <f>SUM(E20:E24)+SUM(E33:E41)+SUM(E44:E47)</f>
        <v>0</v>
      </c>
      <c r="F19" s="680">
        <f>SUM(F20:F24)+SUM(F33:F41)+SUM(F44:F47)</f>
        <v>534400</v>
      </c>
      <c r="G19" s="680">
        <f t="shared" si="2"/>
        <v>534400</v>
      </c>
      <c r="H19" s="293">
        <f t="shared" si="0"/>
      </c>
    </row>
    <row r="20" spans="1:8" s="673" customFormat="1" ht="12" customHeight="1">
      <c r="A20" s="689">
        <v>15</v>
      </c>
      <c r="B20" s="679" t="s">
        <v>157</v>
      </c>
      <c r="C20" s="680">
        <f>'表4非流动资产汇总'!C6</f>
        <v>0</v>
      </c>
      <c r="D20" s="680">
        <f t="shared" si="1"/>
        <v>0</v>
      </c>
      <c r="E20" s="680">
        <f>'表4非流动资产汇总'!D6</f>
        <v>0</v>
      </c>
      <c r="F20" s="680">
        <f>'表4非流动资产汇总'!E6</f>
        <v>0</v>
      </c>
      <c r="G20" s="680">
        <f t="shared" si="2"/>
        <v>0</v>
      </c>
      <c r="H20" s="293">
        <f t="shared" si="0"/>
      </c>
    </row>
    <row r="21" spans="1:8" s="673" customFormat="1" ht="12" customHeight="1">
      <c r="A21" s="689">
        <v>16</v>
      </c>
      <c r="B21" s="679" t="s">
        <v>158</v>
      </c>
      <c r="C21" s="680">
        <f>'表4非流动资产汇总'!C7</f>
        <v>0</v>
      </c>
      <c r="D21" s="680">
        <f t="shared" si="1"/>
        <v>0</v>
      </c>
      <c r="E21" s="680">
        <f>'表4非流动资产汇总'!D7</f>
        <v>0</v>
      </c>
      <c r="F21" s="680">
        <f>'表4非流动资产汇总'!E7</f>
        <v>0</v>
      </c>
      <c r="G21" s="680">
        <f t="shared" si="2"/>
        <v>0</v>
      </c>
      <c r="H21" s="293">
        <f t="shared" si="0"/>
      </c>
    </row>
    <row r="22" spans="1:8" s="673" customFormat="1" ht="12" customHeight="1">
      <c r="A22" s="154">
        <v>17</v>
      </c>
      <c r="B22" s="679" t="s">
        <v>159</v>
      </c>
      <c r="C22" s="680">
        <f>'表4非流动资产汇总'!C8</f>
        <v>0</v>
      </c>
      <c r="D22" s="680">
        <f t="shared" si="1"/>
        <v>0</v>
      </c>
      <c r="E22" s="680">
        <f>'表4非流动资产汇总'!D8</f>
        <v>0</v>
      </c>
      <c r="F22" s="680">
        <f>'表4非流动资产汇总'!E8</f>
        <v>0</v>
      </c>
      <c r="G22" s="680">
        <f t="shared" si="2"/>
        <v>0</v>
      </c>
      <c r="H22" s="293">
        <f t="shared" si="0"/>
      </c>
    </row>
    <row r="23" spans="1:8" s="673" customFormat="1" ht="12" customHeight="1">
      <c r="A23" s="689">
        <v>18</v>
      </c>
      <c r="B23" s="679" t="s">
        <v>160</v>
      </c>
      <c r="C23" s="680">
        <f>'表4非流动资产汇总'!C9</f>
        <v>0</v>
      </c>
      <c r="D23" s="680">
        <f t="shared" si="1"/>
        <v>0</v>
      </c>
      <c r="E23" s="680">
        <f>'表4非流动资产汇总'!D9</f>
        <v>0</v>
      </c>
      <c r="F23" s="680">
        <f>'表4非流动资产汇总'!E9</f>
        <v>0</v>
      </c>
      <c r="G23" s="680">
        <f t="shared" si="2"/>
        <v>0</v>
      </c>
      <c r="H23" s="293">
        <f t="shared" si="0"/>
      </c>
    </row>
    <row r="24" spans="1:8" s="673" customFormat="1" ht="12" customHeight="1">
      <c r="A24" s="689">
        <v>19</v>
      </c>
      <c r="B24" s="679" t="s">
        <v>161</v>
      </c>
      <c r="C24" s="680">
        <f>'表4非流动资产汇总'!C10</f>
        <v>0</v>
      </c>
      <c r="D24" s="680">
        <f t="shared" si="1"/>
        <v>0</v>
      </c>
      <c r="E24" s="680">
        <f>'表4非流动资产汇总'!D10</f>
        <v>0</v>
      </c>
      <c r="F24" s="680">
        <f>'表4非流动资产汇总'!E10</f>
        <v>0</v>
      </c>
      <c r="G24" s="680">
        <f t="shared" si="2"/>
        <v>0</v>
      </c>
      <c r="H24" s="293">
        <f t="shared" si="0"/>
      </c>
    </row>
    <row r="25" spans="1:8" s="673" customFormat="1" ht="12" customHeight="1">
      <c r="A25" s="154">
        <v>20</v>
      </c>
      <c r="B25" s="679" t="s">
        <v>162</v>
      </c>
      <c r="C25" s="680">
        <f>C26+C27</f>
        <v>0</v>
      </c>
      <c r="D25" s="680">
        <f t="shared" si="1"/>
        <v>0</v>
      </c>
      <c r="E25" s="680">
        <f>E26+E27</f>
        <v>0</v>
      </c>
      <c r="F25" s="680">
        <f>F26+F27</f>
        <v>534400</v>
      </c>
      <c r="G25" s="680">
        <f t="shared" si="2"/>
        <v>534400</v>
      </c>
      <c r="H25" s="690">
        <f t="shared" si="0"/>
      </c>
    </row>
    <row r="26" spans="1:8" s="673" customFormat="1" ht="12" customHeight="1">
      <c r="A26" s="154">
        <v>21</v>
      </c>
      <c r="B26" s="679" t="s">
        <v>163</v>
      </c>
      <c r="C26" s="680">
        <f>'表4-6固资汇总'!C7</f>
        <v>0</v>
      </c>
      <c r="D26" s="680">
        <f t="shared" si="1"/>
        <v>0</v>
      </c>
      <c r="E26" s="680">
        <f>'表4-6固资汇总'!E7</f>
        <v>0</v>
      </c>
      <c r="F26" s="680">
        <f>'表4-6固资汇总'!G7</f>
        <v>534400</v>
      </c>
      <c r="G26" s="680">
        <f t="shared" si="2"/>
        <v>534400</v>
      </c>
      <c r="H26" s="293">
        <f t="shared" si="0"/>
      </c>
    </row>
    <row r="27" spans="1:8" s="673" customFormat="1" ht="12" customHeight="1">
      <c r="A27" s="154">
        <v>22</v>
      </c>
      <c r="B27" s="679" t="s">
        <v>164</v>
      </c>
      <c r="C27" s="680">
        <f>'表4-6固资汇总'!C12</f>
        <v>0</v>
      </c>
      <c r="D27" s="680">
        <f t="shared" si="1"/>
        <v>0</v>
      </c>
      <c r="E27" s="680">
        <f>'表4-6固资汇总'!E12</f>
        <v>0</v>
      </c>
      <c r="F27" s="680">
        <f>'表4-6固资汇总'!G12</f>
        <v>0</v>
      </c>
      <c r="G27" s="680">
        <f t="shared" si="2"/>
        <v>0</v>
      </c>
      <c r="H27" s="293">
        <f t="shared" si="0"/>
      </c>
    </row>
    <row r="28" spans="1:8" s="673" customFormat="1" ht="12" customHeight="1">
      <c r="A28" s="154">
        <v>23</v>
      </c>
      <c r="B28" s="679" t="s">
        <v>165</v>
      </c>
      <c r="C28" s="680">
        <f>C25-C29</f>
        <v>0</v>
      </c>
      <c r="D28" s="680">
        <f t="shared" si="1"/>
        <v>0</v>
      </c>
      <c r="E28" s="680">
        <f>E25-E29</f>
        <v>0</v>
      </c>
      <c r="F28" s="680">
        <f>F25-F29</f>
        <v>0</v>
      </c>
      <c r="G28" s="680">
        <f t="shared" si="2"/>
        <v>0</v>
      </c>
      <c r="H28" s="293">
        <f t="shared" si="0"/>
      </c>
    </row>
    <row r="29" spans="1:8" s="673" customFormat="1" ht="12" customHeight="1">
      <c r="A29" s="154">
        <v>24</v>
      </c>
      <c r="B29" s="679" t="s">
        <v>166</v>
      </c>
      <c r="C29" s="680">
        <f>C30+C31</f>
        <v>0</v>
      </c>
      <c r="D29" s="680">
        <f t="shared" si="1"/>
        <v>0</v>
      </c>
      <c r="E29" s="680">
        <f>E30+E31</f>
        <v>0</v>
      </c>
      <c r="F29" s="680">
        <f>F30+F31</f>
        <v>534400</v>
      </c>
      <c r="G29" s="680">
        <f t="shared" si="2"/>
        <v>534400</v>
      </c>
      <c r="H29" s="293">
        <f t="shared" si="0"/>
      </c>
    </row>
    <row r="30" spans="1:8" s="673" customFormat="1" ht="12" customHeight="1">
      <c r="A30" s="154">
        <v>25</v>
      </c>
      <c r="B30" s="679" t="s">
        <v>163</v>
      </c>
      <c r="C30" s="680">
        <f>'表4-6固资汇总'!D7</f>
        <v>0</v>
      </c>
      <c r="D30" s="680">
        <f t="shared" si="1"/>
        <v>0</v>
      </c>
      <c r="E30" s="680">
        <f>'表4-6固资汇总'!F7</f>
        <v>0</v>
      </c>
      <c r="F30" s="680">
        <f>'表4-6固资汇总'!H7</f>
        <v>534400</v>
      </c>
      <c r="G30" s="680">
        <f t="shared" si="2"/>
        <v>534400</v>
      </c>
      <c r="H30" s="293">
        <f t="shared" si="0"/>
      </c>
    </row>
    <row r="31" spans="1:8" s="673" customFormat="1" ht="12" customHeight="1">
      <c r="A31" s="154">
        <v>26</v>
      </c>
      <c r="B31" s="679" t="s">
        <v>164</v>
      </c>
      <c r="C31" s="680">
        <f>'表4-6固资汇总'!D12</f>
        <v>0</v>
      </c>
      <c r="D31" s="680">
        <f t="shared" si="1"/>
        <v>0</v>
      </c>
      <c r="E31" s="680">
        <f>'表4-6固资汇总'!F12</f>
        <v>0</v>
      </c>
      <c r="F31" s="680">
        <f>'表4-6固资汇总'!H12</f>
        <v>0</v>
      </c>
      <c r="G31" s="680">
        <f t="shared" si="2"/>
        <v>0</v>
      </c>
      <c r="H31" s="293">
        <f t="shared" si="0"/>
      </c>
    </row>
    <row r="32" spans="1:8" s="673" customFormat="1" ht="12" customHeight="1">
      <c r="A32" s="154">
        <v>27</v>
      </c>
      <c r="B32" s="679" t="s">
        <v>167</v>
      </c>
      <c r="C32" s="680">
        <f>'表4-6固资汇总'!D17</f>
        <v>0</v>
      </c>
      <c r="D32" s="680">
        <f t="shared" si="1"/>
        <v>0</v>
      </c>
      <c r="E32" s="680">
        <f>'表4-6固资汇总'!F17</f>
        <v>0</v>
      </c>
      <c r="F32" s="680">
        <f>'表4-6固资汇总'!H17</f>
        <v>0</v>
      </c>
      <c r="G32" s="680">
        <f aca="true" t="shared" si="3" ref="G32:G37">F32-E32</f>
        <v>0</v>
      </c>
      <c r="H32" s="293">
        <f aca="true" t="shared" si="4" ref="H32:H37">IF(OR(E32=0,E32=""),"",ROUND(G32/E32*100,2))</f>
      </c>
    </row>
    <row r="33" spans="1:8" s="673" customFormat="1" ht="12" customHeight="1">
      <c r="A33" s="689">
        <v>28</v>
      </c>
      <c r="B33" s="679" t="s">
        <v>168</v>
      </c>
      <c r="C33" s="680">
        <f>C29-C32</f>
        <v>0</v>
      </c>
      <c r="D33" s="680">
        <f t="shared" si="1"/>
        <v>0</v>
      </c>
      <c r="E33" s="680">
        <f>E29-E32</f>
        <v>0</v>
      </c>
      <c r="F33" s="680">
        <f>F29-F32</f>
        <v>534400</v>
      </c>
      <c r="G33" s="680">
        <f t="shared" si="3"/>
        <v>534400</v>
      </c>
      <c r="H33" s="293">
        <f t="shared" si="4"/>
      </c>
    </row>
    <row r="34" spans="1:8" s="673" customFormat="1" ht="12" customHeight="1">
      <c r="A34" s="689">
        <v>29</v>
      </c>
      <c r="B34" s="679" t="s">
        <v>169</v>
      </c>
      <c r="C34" s="680">
        <f>'表4-6固资汇总'!D19</f>
        <v>0</v>
      </c>
      <c r="D34" s="680">
        <f t="shared" si="1"/>
        <v>0</v>
      </c>
      <c r="E34" s="680">
        <f>'表4-6固资汇总'!F19</f>
        <v>0</v>
      </c>
      <c r="F34" s="680">
        <f>'表4-6固资汇总'!H19</f>
        <v>0</v>
      </c>
      <c r="G34" s="680">
        <f t="shared" si="3"/>
        <v>0</v>
      </c>
      <c r="H34" s="293">
        <f t="shared" si="4"/>
      </c>
    </row>
    <row r="35" spans="1:8" s="673" customFormat="1" ht="12" customHeight="1">
      <c r="A35" s="689">
        <v>30</v>
      </c>
      <c r="B35" s="679" t="s">
        <v>170</v>
      </c>
      <c r="C35" s="680">
        <f>'表4-6固资汇总'!D23</f>
        <v>0</v>
      </c>
      <c r="D35" s="680">
        <f t="shared" si="1"/>
        <v>0</v>
      </c>
      <c r="E35" s="680">
        <f>'表4-6固资汇总'!F23</f>
        <v>0</v>
      </c>
      <c r="F35" s="680">
        <f>'表4-6固资汇总'!H23</f>
        <v>0</v>
      </c>
      <c r="G35" s="680">
        <f t="shared" si="3"/>
        <v>0</v>
      </c>
      <c r="H35" s="293">
        <f t="shared" si="4"/>
      </c>
    </row>
    <row r="36" spans="1:8" s="673" customFormat="1" ht="12" customHeight="1">
      <c r="A36" s="689">
        <v>31</v>
      </c>
      <c r="B36" s="679" t="s">
        <v>171</v>
      </c>
      <c r="C36" s="680">
        <f>'表4-6固资汇总'!D29</f>
        <v>0</v>
      </c>
      <c r="D36" s="680">
        <f t="shared" si="1"/>
        <v>0</v>
      </c>
      <c r="E36" s="680">
        <f>'表4-6固资汇总'!F29</f>
        <v>0</v>
      </c>
      <c r="F36" s="680">
        <f>'表4-6固资汇总'!H29</f>
        <v>0</v>
      </c>
      <c r="G36" s="680">
        <f t="shared" si="3"/>
        <v>0</v>
      </c>
      <c r="H36" s="293">
        <f t="shared" si="4"/>
      </c>
    </row>
    <row r="37" spans="1:8" s="673" customFormat="1" ht="12" customHeight="1">
      <c r="A37" s="689">
        <v>32</v>
      </c>
      <c r="B37" s="679" t="s">
        <v>172</v>
      </c>
      <c r="C37" s="680">
        <f>'表4-6固资汇总'!D31</f>
        <v>0</v>
      </c>
      <c r="D37" s="680">
        <f t="shared" si="1"/>
        <v>0</v>
      </c>
      <c r="E37" s="680">
        <f>'表4-6固资汇总'!F31</f>
        <v>0</v>
      </c>
      <c r="F37" s="680">
        <f>'表4-6固资汇总'!H31</f>
        <v>0</v>
      </c>
      <c r="G37" s="680">
        <f t="shared" si="3"/>
        <v>0</v>
      </c>
      <c r="H37" s="690">
        <f t="shared" si="4"/>
      </c>
    </row>
    <row r="38" spans="1:8" s="673" customFormat="1" ht="12" customHeight="1">
      <c r="A38" s="154">
        <v>33</v>
      </c>
      <c r="B38" s="679" t="s">
        <v>173</v>
      </c>
      <c r="C38" s="680">
        <f>'表4非流动资产汇总'!C12</f>
        <v>0</v>
      </c>
      <c r="D38" s="680">
        <f t="shared" si="1"/>
        <v>0</v>
      </c>
      <c r="E38" s="680">
        <f>'表4非流动资产汇总'!D12</f>
        <v>0</v>
      </c>
      <c r="F38" s="680">
        <f>'表4非流动资产汇总'!E12</f>
        <v>0</v>
      </c>
      <c r="G38" s="680">
        <f t="shared" si="2"/>
        <v>0</v>
      </c>
      <c r="H38" s="293">
        <f t="shared" si="0"/>
      </c>
    </row>
    <row r="39" spans="1:8" s="673" customFormat="1" ht="12" customHeight="1">
      <c r="A39" s="154">
        <v>34</v>
      </c>
      <c r="B39" s="679" t="s">
        <v>174</v>
      </c>
      <c r="C39" s="680">
        <f>'表4非流动资产汇总'!C13</f>
        <v>0</v>
      </c>
      <c r="D39" s="680">
        <f t="shared" si="1"/>
        <v>0</v>
      </c>
      <c r="E39" s="680">
        <f>'表4非流动资产汇总'!D13</f>
        <v>0</v>
      </c>
      <c r="F39" s="680">
        <f>'表4非流动资产汇总'!E13</f>
        <v>0</v>
      </c>
      <c r="G39" s="680">
        <f aca="true" t="shared" si="5" ref="G39:G48">F39-E39</f>
        <v>0</v>
      </c>
      <c r="H39" s="293">
        <f aca="true" t="shared" si="6" ref="H39:H48">IF(OR(E39=0,E39=""),"",ROUND(G39/E39*100,2))</f>
      </c>
    </row>
    <row r="40" spans="1:8" s="673" customFormat="1" ht="12" customHeight="1">
      <c r="A40" s="154">
        <v>35</v>
      </c>
      <c r="B40" s="679" t="s">
        <v>175</v>
      </c>
      <c r="C40" s="680">
        <f>'表4非流动资产汇总'!C14</f>
        <v>0</v>
      </c>
      <c r="D40" s="680">
        <f t="shared" si="1"/>
        <v>0</v>
      </c>
      <c r="E40" s="680">
        <f>'表4非流动资产汇总'!D14</f>
        <v>0</v>
      </c>
      <c r="F40" s="680">
        <f>'表4非流动资产汇总'!E14</f>
        <v>0</v>
      </c>
      <c r="G40" s="680">
        <f t="shared" si="5"/>
        <v>0</v>
      </c>
      <c r="H40" s="293">
        <f t="shared" si="6"/>
      </c>
    </row>
    <row r="41" spans="1:8" s="673" customFormat="1" ht="12" customHeight="1">
      <c r="A41" s="689">
        <v>36</v>
      </c>
      <c r="B41" s="679" t="s">
        <v>176</v>
      </c>
      <c r="C41" s="680">
        <f>C42+C43</f>
        <v>0</v>
      </c>
      <c r="D41" s="680">
        <f t="shared" si="1"/>
        <v>0</v>
      </c>
      <c r="E41" s="680">
        <f>E42+E43</f>
        <v>0</v>
      </c>
      <c r="F41" s="680">
        <f>F42+F43</f>
        <v>0</v>
      </c>
      <c r="G41" s="680">
        <f t="shared" si="5"/>
        <v>0</v>
      </c>
      <c r="H41" s="293">
        <f t="shared" si="6"/>
      </c>
    </row>
    <row r="42" spans="1:8" s="673" customFormat="1" ht="12" customHeight="1">
      <c r="A42" s="154">
        <v>37</v>
      </c>
      <c r="B42" s="679" t="s">
        <v>177</v>
      </c>
      <c r="C42" s="680">
        <f>'表4-10无形资产汇总'!C6</f>
        <v>0</v>
      </c>
      <c r="D42" s="680">
        <f t="shared" si="1"/>
        <v>0</v>
      </c>
      <c r="E42" s="680">
        <f>'表4-10无形资产汇总'!D6</f>
        <v>0</v>
      </c>
      <c r="F42" s="680">
        <f>'表4-10无形资产汇总'!E6</f>
        <v>0</v>
      </c>
      <c r="G42" s="680">
        <f t="shared" si="5"/>
        <v>0</v>
      </c>
      <c r="H42" s="293">
        <f t="shared" si="6"/>
      </c>
    </row>
    <row r="43" spans="1:8" s="673" customFormat="1" ht="12" customHeight="1">
      <c r="A43" s="154">
        <v>38</v>
      </c>
      <c r="B43" s="679" t="s">
        <v>178</v>
      </c>
      <c r="C43" s="680">
        <f>'表4-10无形资产汇总'!C7</f>
        <v>0</v>
      </c>
      <c r="D43" s="680">
        <f t="shared" si="1"/>
        <v>0</v>
      </c>
      <c r="E43" s="680">
        <f>'表4-10无形资产汇总'!D7</f>
        <v>0</v>
      </c>
      <c r="F43" s="680">
        <f>'表4-10无形资产汇总'!E7</f>
        <v>0</v>
      </c>
      <c r="G43" s="680">
        <f t="shared" si="5"/>
        <v>0</v>
      </c>
      <c r="H43" s="293">
        <f t="shared" si="6"/>
      </c>
    </row>
    <row r="44" spans="1:8" s="673" customFormat="1" ht="12" customHeight="1">
      <c r="A44" s="154">
        <v>39</v>
      </c>
      <c r="B44" s="679" t="s">
        <v>179</v>
      </c>
      <c r="C44" s="680">
        <f>'表4非流动资产汇总'!C16</f>
        <v>0</v>
      </c>
      <c r="D44" s="680">
        <f t="shared" si="1"/>
        <v>0</v>
      </c>
      <c r="E44" s="680">
        <f>'表4非流动资产汇总'!D16</f>
        <v>0</v>
      </c>
      <c r="F44" s="680">
        <f>'表4非流动资产汇总'!E16</f>
        <v>0</v>
      </c>
      <c r="G44" s="680">
        <f t="shared" si="5"/>
        <v>0</v>
      </c>
      <c r="H44" s="293">
        <f t="shared" si="6"/>
      </c>
    </row>
    <row r="45" spans="1:8" s="673" customFormat="1" ht="12" customHeight="1">
      <c r="A45" s="154">
        <v>40</v>
      </c>
      <c r="B45" s="679" t="s">
        <v>180</v>
      </c>
      <c r="C45" s="680">
        <f>'表4非流动资产汇总'!C17</f>
        <v>0</v>
      </c>
      <c r="D45" s="680">
        <f t="shared" si="1"/>
        <v>0</v>
      </c>
      <c r="E45" s="680">
        <f>'表4非流动资产汇总'!D17</f>
        <v>0</v>
      </c>
      <c r="F45" s="680">
        <f>'表4非流动资产汇总'!E17</f>
        <v>0</v>
      </c>
      <c r="G45" s="680">
        <f t="shared" si="5"/>
        <v>0</v>
      </c>
      <c r="H45" s="293">
        <f t="shared" si="6"/>
      </c>
    </row>
    <row r="46" spans="1:8" s="673" customFormat="1" ht="12" customHeight="1">
      <c r="A46" s="154">
        <v>41</v>
      </c>
      <c r="B46" s="679" t="s">
        <v>181</v>
      </c>
      <c r="C46" s="680">
        <f>'表4非流动资产汇总'!C18</f>
        <v>0</v>
      </c>
      <c r="D46" s="680">
        <f t="shared" si="1"/>
        <v>0</v>
      </c>
      <c r="E46" s="680">
        <f>'表4非流动资产汇总'!D18</f>
        <v>0</v>
      </c>
      <c r="F46" s="680">
        <f>'表4非流动资产汇总'!E18</f>
        <v>0</v>
      </c>
      <c r="G46" s="680">
        <f t="shared" si="5"/>
        <v>0</v>
      </c>
      <c r="H46" s="293">
        <f t="shared" si="6"/>
      </c>
    </row>
    <row r="47" spans="1:8" s="673" customFormat="1" ht="12" customHeight="1">
      <c r="A47" s="689">
        <v>42</v>
      </c>
      <c r="B47" s="679" t="s">
        <v>182</v>
      </c>
      <c r="C47" s="680">
        <f>'表4非流动资产汇总'!C19</f>
        <v>0</v>
      </c>
      <c r="D47" s="680">
        <f t="shared" si="1"/>
        <v>0</v>
      </c>
      <c r="E47" s="680">
        <f>'表4非流动资产汇总'!D19</f>
        <v>0</v>
      </c>
      <c r="F47" s="680">
        <f>'表4非流动资产汇总'!E19</f>
        <v>0</v>
      </c>
      <c r="G47" s="680">
        <f t="shared" si="5"/>
        <v>0</v>
      </c>
      <c r="H47" s="293">
        <f t="shared" si="6"/>
      </c>
    </row>
    <row r="48" spans="1:8" s="673" customFormat="1" ht="12" customHeight="1">
      <c r="A48" s="154">
        <v>43</v>
      </c>
      <c r="B48" s="679" t="s">
        <v>183</v>
      </c>
      <c r="C48" s="680">
        <f>C6+C19</f>
        <v>0</v>
      </c>
      <c r="D48" s="680">
        <f t="shared" si="1"/>
        <v>0</v>
      </c>
      <c r="E48" s="680">
        <f>E6+E19</f>
        <v>0</v>
      </c>
      <c r="F48" s="680">
        <f>F6+F19</f>
        <v>561269</v>
      </c>
      <c r="G48" s="680">
        <f t="shared" si="5"/>
        <v>561269</v>
      </c>
      <c r="H48" s="293">
        <f t="shared" si="6"/>
      </c>
    </row>
    <row r="49" spans="1:5" s="70" customFormat="1" ht="15.75" customHeight="1">
      <c r="A49" s="682">
        <f>'结果汇总'!$A$21</f>
        <v>0</v>
      </c>
      <c r="C49" s="294"/>
      <c r="E49" s="84"/>
    </row>
    <row r="50" spans="1:8" s="673" customFormat="1" ht="18.75" customHeight="1">
      <c r="A50" s="682"/>
      <c r="B50" s="70"/>
      <c r="C50" s="70"/>
      <c r="D50" s="70"/>
      <c r="E50" s="84"/>
      <c r="F50" s="70"/>
      <c r="G50" s="691"/>
      <c r="H50" s="691"/>
    </row>
    <row r="51" spans="1:8" s="684" customFormat="1" ht="25.5" customHeight="1">
      <c r="A51" s="692"/>
      <c r="B51" s="693"/>
      <c r="C51" s="694"/>
      <c r="D51" s="694"/>
      <c r="E51" s="694"/>
      <c r="F51" s="694"/>
      <c r="G51" s="694"/>
      <c r="H51" s="694"/>
    </row>
  </sheetData>
  <sheetProtection/>
  <dataValidations count="2">
    <dataValidation type="decimal" allowBlank="1" showInputMessage="1" showErrorMessage="1" imeMode="off" sqref="C51:F51 G50:H51 C6:G48">
      <formula1>-999999999999.99</formula1>
      <formula2>999999999999.99</formula2>
    </dataValidation>
    <dataValidation allowBlank="1" showInputMessage="1" showErrorMessage="1" imeMode="off" sqref="A4 C4:H4"/>
  </dataValidations>
  <hyperlinks>
    <hyperlink ref="A2" location="科目索引!B5" display="=IF(评估申报表填表摘要!$A$2=&quot;&quot;,&quot;&quot;,评估申报表填表摘要!$A$2)"/>
    <hyperlink ref="B6" location="表3流资汇总!A1" display="一、流动资产合计"/>
    <hyperlink ref="B7" location="表3流资汇总!A1" display="　　货币资金"/>
    <hyperlink ref="B8" location="表3流资汇总!A1" display="    交易性金融资产"/>
    <hyperlink ref="B9" location="'3-3应收票据'!A1" display="    应收票据"/>
    <hyperlink ref="B10" location="表3流资汇总!A1" display="    应收帐款"/>
    <hyperlink ref="B11" location="表3流资汇总!A1" display="    预付帐款"/>
    <hyperlink ref="B12" location="表3流资汇总!A1" display="    应收利息"/>
    <hyperlink ref="B13" location="表3流资汇总!A1" display="    应收股利"/>
    <hyperlink ref="B14" location="表3流资汇总!A1" display="    其它应收款"/>
    <hyperlink ref="B15" location="表3流资汇总!A1" display="    存货"/>
    <hyperlink ref="B16" location="表3流资汇总!A1" display="    待处理流动资产净损失"/>
    <hyperlink ref="B17" location="表3流资汇总!A1" display="    一年内到期的非流动资产"/>
    <hyperlink ref="B18" location="表3流资汇总!A1" display="    其他流动资产"/>
    <hyperlink ref="B19" location="表4非流动资产汇总!A1" display="二、非流动资产合计"/>
    <hyperlink ref="B42" location="'表4-10无形资产汇总'!A1" display="    其中：土地使用权"/>
    <hyperlink ref="B43" location="'表4-10无形资产汇总'!A1" display="          其他无形资产"/>
    <hyperlink ref="B40" location="表4非流动资产汇总!A1" display="    开发支出"/>
    <hyperlink ref="B45" location="表4非流动资产汇总!A1" display="    长期待摊费用"/>
    <hyperlink ref="B46" location="表4非流动资产汇总!A1" display="　　递延所得税资产"/>
    <hyperlink ref="B47" location="表4非流动资产汇总!A1" display="　　其他非流动资产"/>
    <hyperlink ref="B20" location="表4非流动资产汇总!A1" display="    可供出售金融资产"/>
    <hyperlink ref="B21" location="表4非流动资产汇总!A1" display="    持有至到期投资"/>
    <hyperlink ref="B22" location="表4非流动资产汇总!A1" display="    长期应收款"/>
    <hyperlink ref="B23" location="表4非流动资产汇总!A1" display="    长期股权投资"/>
    <hyperlink ref="B24" location="表4非流动资产汇总!A1" display="    投资性房地产"/>
    <hyperlink ref="B44" location="表4非流动资产汇总!A1" display="    商誉"/>
    <hyperlink ref="B25" location="'表4-6固资汇总'!A1" display="    固定资产原价"/>
    <hyperlink ref="B26" location="'表4-6固资汇总'!A1" display="    其中：建筑类"/>
    <hyperlink ref="B27" location="'表4-6固资汇总'!A1" display="          设备类"/>
    <hyperlink ref="B28" location="'表4-6固资汇总'!A1" display="    减:累计折旧"/>
    <hyperlink ref="B29" location="'表4-6固资汇总'!A1" display="    固定资产净值"/>
    <hyperlink ref="B30" location="'表4-6固资汇总'!A1" display="    其中：建筑类"/>
    <hyperlink ref="B31" location="'表4-6固资汇总'!A1" display="          设备类"/>
    <hyperlink ref="B32" location="'表4-6固资汇总'!A1" display="    减:固定资产减值准备"/>
    <hyperlink ref="B33" location="'表4-6固资汇总'!A1" display="    固定资产净额"/>
    <hyperlink ref="B34" location="'表4-6固资汇总'!A1" display="    工程物资"/>
    <hyperlink ref="B35" location="'表4-6固资汇总'!A1" display="    在建工程"/>
    <hyperlink ref="B36" location="'表4-6固资汇总'!A1" display="    固定资产清理"/>
    <hyperlink ref="B37" location="'表4-6固资汇总'!A1" display="    待处理固定资产净损失"/>
    <hyperlink ref="B38" location="表4非流动资产汇总!A1" display="    生产性生物资产"/>
    <hyperlink ref="B41" location="表4非流动资产汇总!A1" display="　　无形资产合计"/>
    <hyperlink ref="B39" location="表4非流动资产汇总!A1" display="    油气资产"/>
  </hyperlinks>
  <printOptions horizontalCentered="1"/>
  <pageMargins left="0.15748031496062992" right="0.15748031496062992" top="0.52" bottom="0.22" header="0.33" footer="0.16"/>
  <pageSetup horizontalDpi="600" verticalDpi="600" orientation="landscape" paperSize="9" scale="85"/>
</worksheet>
</file>

<file path=xl/worksheets/sheet40.xml><?xml version="1.0" encoding="utf-8"?>
<worksheet xmlns="http://schemas.openxmlformats.org/spreadsheetml/2006/main" xmlns:r="http://schemas.openxmlformats.org/officeDocument/2006/relationships">
  <dimension ref="A1:L31"/>
  <sheetViews>
    <sheetView workbookViewId="0" topLeftCell="A1">
      <selection activeCell="W7" sqref="W7:W31"/>
    </sheetView>
  </sheetViews>
  <sheetFormatPr defaultColWidth="9.00390625" defaultRowHeight="15.75" customHeight="1"/>
  <cols>
    <col min="1" max="1" width="6.625" style="71" customWidth="1"/>
    <col min="2" max="2" width="21.625" style="72" customWidth="1"/>
    <col min="3" max="3" width="21.625" style="72" hidden="1" customWidth="1"/>
    <col min="4" max="4" width="7.50390625" style="73" bestFit="1" customWidth="1"/>
    <col min="5" max="5" width="8.25390625" style="73" hidden="1" customWidth="1"/>
    <col min="6" max="6" width="10.50390625" style="73" bestFit="1" customWidth="1"/>
    <col min="7" max="7" width="7.50390625" style="73" bestFit="1" customWidth="1"/>
    <col min="8" max="10" width="15.625" style="74" customWidth="1"/>
    <col min="11" max="11" width="6.75390625" style="75" bestFit="1" customWidth="1"/>
    <col min="12" max="12" width="14.625" style="72" customWidth="1"/>
    <col min="13" max="16384" width="9.00390625" style="73" customWidth="1"/>
  </cols>
  <sheetData>
    <row r="1" spans="1:12" s="69" customFormat="1" ht="24.75" customHeight="1">
      <c r="A1" s="76" t="s">
        <v>583</v>
      </c>
      <c r="B1" s="77"/>
      <c r="C1" s="77"/>
      <c r="D1" s="78"/>
      <c r="E1" s="78"/>
      <c r="F1" s="78"/>
      <c r="G1" s="78"/>
      <c r="H1" s="79"/>
      <c r="I1" s="79"/>
      <c r="J1" s="79"/>
      <c r="K1" s="80"/>
      <c r="L1" s="77"/>
    </row>
    <row r="2" spans="1:12" s="70" customFormat="1" ht="13.5" customHeight="1">
      <c r="A2" s="81" t="str">
        <f>IF('表3流资汇总'!$A$2="","",'表3流资汇总'!$A$2)</f>
        <v>返回</v>
      </c>
      <c r="B2" s="82" t="str">
        <f>IF('评估申报表填表摘要'!$A$2="","",'评估申报表填表摘要'!$A$2)</f>
        <v>返回索引页</v>
      </c>
      <c r="C2" s="82"/>
      <c r="H2" s="85"/>
      <c r="I2" s="85"/>
      <c r="J2" s="85"/>
      <c r="K2" s="86"/>
      <c r="L2" s="111"/>
    </row>
    <row r="3" spans="1:12" s="70" customFormat="1" ht="13.5" customHeight="1">
      <c r="A3" s="87" t="str">
        <f>'结果汇总'!$A$3</f>
        <v>  评估基准日：2020年3月12日</v>
      </c>
      <c r="B3" s="88"/>
      <c r="C3" s="88"/>
      <c r="D3" s="89"/>
      <c r="E3" s="89"/>
      <c r="F3" s="89"/>
      <c r="G3" s="165"/>
      <c r="H3" s="90"/>
      <c r="I3" s="90"/>
      <c r="J3" s="90"/>
      <c r="K3" s="91"/>
      <c r="L3" s="88"/>
    </row>
    <row r="4" spans="1:12" s="70" customFormat="1" ht="13.5" customHeight="1">
      <c r="A4" s="92" t="str">
        <f>'结果汇总'!$A$4</f>
        <v>被评估单位（或者产权持有单位）：左世合、周海翔、云南渝庆建筑劳务有限公司</v>
      </c>
      <c r="B4" s="84"/>
      <c r="C4" s="84"/>
      <c r="H4" s="85"/>
      <c r="I4" s="85"/>
      <c r="J4" s="85"/>
      <c r="K4" s="86"/>
      <c r="L4" s="301"/>
    </row>
    <row r="5" spans="1:12" s="70" customFormat="1" ht="26.25" customHeight="1">
      <c r="A5" s="118" t="s">
        <v>139</v>
      </c>
      <c r="B5" s="119" t="s">
        <v>568</v>
      </c>
      <c r="C5" s="427" t="s">
        <v>584</v>
      </c>
      <c r="D5" s="183" t="s">
        <v>390</v>
      </c>
      <c r="E5" s="170" t="s">
        <v>585</v>
      </c>
      <c r="F5" s="99" t="s">
        <v>586</v>
      </c>
      <c r="G5" s="99" t="s">
        <v>587</v>
      </c>
      <c r="H5" s="100" t="s">
        <v>113</v>
      </c>
      <c r="I5" s="101" t="s">
        <v>114</v>
      </c>
      <c r="J5" s="101" t="s">
        <v>115</v>
      </c>
      <c r="K5" s="102" t="s">
        <v>117</v>
      </c>
      <c r="L5" s="98" t="s">
        <v>380</v>
      </c>
    </row>
    <row r="6" spans="1:12" s="70" customFormat="1" ht="15.75" customHeight="1">
      <c r="A6" s="97"/>
      <c r="B6" s="103"/>
      <c r="C6" s="103"/>
      <c r="D6" s="104"/>
      <c r="E6" s="104"/>
      <c r="F6" s="277"/>
      <c r="G6" s="326"/>
      <c r="H6" s="106"/>
      <c r="I6" s="106"/>
      <c r="J6" s="106"/>
      <c r="K6" s="254">
        <f aca="true" t="shared" si="0" ref="K6:K29">IF(OR(I6=0,I6=""),"",ROUND((J6-I6)/I6*100,2))</f>
      </c>
      <c r="L6" s="103"/>
    </row>
    <row r="7" spans="1:12" s="70" customFormat="1" ht="15.75" customHeight="1">
      <c r="A7" s="97"/>
      <c r="B7" s="103"/>
      <c r="C7" s="103"/>
      <c r="D7" s="104"/>
      <c r="E7" s="104"/>
      <c r="F7" s="277"/>
      <c r="G7" s="326"/>
      <c r="H7" s="106"/>
      <c r="I7" s="106"/>
      <c r="J7" s="106"/>
      <c r="K7" s="254">
        <f t="shared" si="0"/>
      </c>
      <c r="L7" s="103"/>
    </row>
    <row r="8" spans="1:12" s="70" customFormat="1" ht="15.75" customHeight="1">
      <c r="A8" s="97"/>
      <c r="B8" s="103"/>
      <c r="C8" s="103"/>
      <c r="D8" s="104"/>
      <c r="E8" s="104"/>
      <c r="F8" s="277"/>
      <c r="G8" s="428"/>
      <c r="H8" s="106"/>
      <c r="I8" s="106"/>
      <c r="J8" s="106"/>
      <c r="K8" s="254">
        <f t="shared" si="0"/>
      </c>
      <c r="L8" s="103"/>
    </row>
    <row r="9" spans="1:12" s="70" customFormat="1" ht="15.75" customHeight="1">
      <c r="A9" s="97"/>
      <c r="B9" s="103"/>
      <c r="C9" s="103"/>
      <c r="D9" s="104"/>
      <c r="E9" s="104"/>
      <c r="F9" s="277"/>
      <c r="G9" s="326"/>
      <c r="H9" s="106"/>
      <c r="I9" s="106"/>
      <c r="J9" s="106"/>
      <c r="K9" s="254">
        <f t="shared" si="0"/>
      </c>
      <c r="L9" s="103"/>
    </row>
    <row r="10" spans="1:12" s="70" customFormat="1" ht="15.75" customHeight="1">
      <c r="A10" s="97"/>
      <c r="B10" s="103"/>
      <c r="C10" s="103"/>
      <c r="D10" s="104"/>
      <c r="E10" s="104"/>
      <c r="F10" s="277"/>
      <c r="G10" s="326"/>
      <c r="H10" s="106"/>
      <c r="I10" s="106"/>
      <c r="J10" s="106"/>
      <c r="K10" s="254">
        <f t="shared" si="0"/>
      </c>
      <c r="L10" s="103"/>
    </row>
    <row r="11" spans="1:12" s="70" customFormat="1" ht="15.75" customHeight="1">
      <c r="A11" s="97"/>
      <c r="B11" s="103"/>
      <c r="C11" s="103"/>
      <c r="D11" s="104"/>
      <c r="E11" s="104"/>
      <c r="F11" s="277"/>
      <c r="G11" s="326"/>
      <c r="H11" s="106"/>
      <c r="I11" s="106"/>
      <c r="J11" s="106"/>
      <c r="K11" s="254">
        <f t="shared" si="0"/>
      </c>
      <c r="L11" s="103"/>
    </row>
    <row r="12" spans="1:12" s="70" customFormat="1" ht="15.75" customHeight="1">
      <c r="A12" s="97"/>
      <c r="B12" s="103"/>
      <c r="C12" s="103"/>
      <c r="D12" s="104"/>
      <c r="E12" s="104"/>
      <c r="F12" s="277"/>
      <c r="G12" s="326"/>
      <c r="H12" s="106"/>
      <c r="I12" s="106"/>
      <c r="J12" s="106"/>
      <c r="K12" s="254">
        <f t="shared" si="0"/>
      </c>
      <c r="L12" s="103"/>
    </row>
    <row r="13" spans="1:12" s="70" customFormat="1" ht="15.75" customHeight="1">
      <c r="A13" s="97"/>
      <c r="B13" s="103"/>
      <c r="C13" s="103"/>
      <c r="D13" s="104"/>
      <c r="E13" s="104"/>
      <c r="F13" s="277"/>
      <c r="G13" s="326"/>
      <c r="H13" s="106"/>
      <c r="I13" s="106"/>
      <c r="J13" s="106"/>
      <c r="K13" s="254">
        <f t="shared" si="0"/>
      </c>
      <c r="L13" s="103"/>
    </row>
    <row r="14" spans="1:12" s="70" customFormat="1" ht="15.75" customHeight="1">
      <c r="A14" s="97"/>
      <c r="B14" s="103"/>
      <c r="C14" s="103"/>
      <c r="D14" s="104"/>
      <c r="E14" s="104"/>
      <c r="F14" s="277"/>
      <c r="G14" s="326"/>
      <c r="H14" s="106"/>
      <c r="I14" s="106"/>
      <c r="J14" s="106"/>
      <c r="K14" s="254">
        <f t="shared" si="0"/>
      </c>
      <c r="L14" s="103"/>
    </row>
    <row r="15" spans="1:12" s="70" customFormat="1" ht="15.75" customHeight="1">
      <c r="A15" s="97"/>
      <c r="B15" s="103"/>
      <c r="C15" s="103"/>
      <c r="D15" s="104"/>
      <c r="E15" s="104"/>
      <c r="F15" s="277"/>
      <c r="G15" s="326"/>
      <c r="H15" s="106"/>
      <c r="I15" s="106"/>
      <c r="J15" s="106"/>
      <c r="K15" s="254">
        <f t="shared" si="0"/>
      </c>
      <c r="L15" s="103"/>
    </row>
    <row r="16" spans="1:12" s="70" customFormat="1" ht="15.75" customHeight="1">
      <c r="A16" s="97"/>
      <c r="B16" s="103"/>
      <c r="C16" s="103"/>
      <c r="D16" s="104"/>
      <c r="E16" s="104"/>
      <c r="F16" s="277"/>
      <c r="G16" s="326"/>
      <c r="H16" s="106"/>
      <c r="I16" s="106"/>
      <c r="J16" s="106"/>
      <c r="K16" s="254">
        <f t="shared" si="0"/>
      </c>
      <c r="L16" s="103"/>
    </row>
    <row r="17" spans="1:12" s="70" customFormat="1" ht="15.75" customHeight="1">
      <c r="A17" s="97"/>
      <c r="B17" s="103"/>
      <c r="C17" s="103"/>
      <c r="D17" s="104"/>
      <c r="E17" s="104"/>
      <c r="F17" s="277"/>
      <c r="G17" s="326"/>
      <c r="H17" s="106"/>
      <c r="I17" s="106"/>
      <c r="J17" s="106"/>
      <c r="K17" s="254">
        <f t="shared" si="0"/>
      </c>
      <c r="L17" s="103"/>
    </row>
    <row r="18" spans="1:12" s="70" customFormat="1" ht="15.75" customHeight="1">
      <c r="A18" s="97"/>
      <c r="B18" s="103"/>
      <c r="C18" s="103"/>
      <c r="D18" s="104"/>
      <c r="E18" s="104"/>
      <c r="F18" s="277"/>
      <c r="G18" s="326"/>
      <c r="H18" s="106"/>
      <c r="I18" s="106"/>
      <c r="J18" s="106"/>
      <c r="K18" s="254">
        <f t="shared" si="0"/>
      </c>
      <c r="L18" s="103"/>
    </row>
    <row r="19" spans="1:12" s="70" customFormat="1" ht="15.75" customHeight="1">
      <c r="A19" s="97"/>
      <c r="B19" s="103"/>
      <c r="C19" s="103"/>
      <c r="D19" s="104"/>
      <c r="E19" s="104"/>
      <c r="F19" s="277"/>
      <c r="G19" s="326"/>
      <c r="H19" s="106"/>
      <c r="I19" s="106"/>
      <c r="J19" s="106"/>
      <c r="K19" s="254"/>
      <c r="L19" s="103"/>
    </row>
    <row r="20" spans="1:12" s="70" customFormat="1" ht="15.75" customHeight="1">
      <c r="A20" s="97"/>
      <c r="B20" s="103"/>
      <c r="C20" s="103"/>
      <c r="D20" s="104"/>
      <c r="E20" s="104"/>
      <c r="F20" s="277"/>
      <c r="G20" s="326"/>
      <c r="H20" s="106"/>
      <c r="I20" s="106"/>
      <c r="J20" s="106"/>
      <c r="K20" s="254"/>
      <c r="L20" s="103"/>
    </row>
    <row r="21" spans="1:12" s="70" customFormat="1" ht="15.75" customHeight="1">
      <c r="A21" s="97"/>
      <c r="B21" s="103"/>
      <c r="C21" s="103"/>
      <c r="D21" s="104"/>
      <c r="E21" s="104"/>
      <c r="F21" s="277"/>
      <c r="G21" s="326"/>
      <c r="H21" s="106"/>
      <c r="I21" s="106"/>
      <c r="J21" s="106"/>
      <c r="K21" s="254">
        <f t="shared" si="0"/>
      </c>
      <c r="L21" s="103"/>
    </row>
    <row r="22" spans="1:12" s="70" customFormat="1" ht="15.75" customHeight="1">
      <c r="A22" s="97"/>
      <c r="B22" s="103"/>
      <c r="C22" s="103"/>
      <c r="D22" s="104"/>
      <c r="E22" s="104"/>
      <c r="F22" s="277"/>
      <c r="G22" s="326"/>
      <c r="H22" s="106"/>
      <c r="I22" s="106"/>
      <c r="J22" s="106"/>
      <c r="K22" s="254">
        <f t="shared" si="0"/>
      </c>
      <c r="L22" s="103"/>
    </row>
    <row r="23" spans="1:12" s="70" customFormat="1" ht="15.75" customHeight="1">
      <c r="A23" s="97"/>
      <c r="B23" s="103"/>
      <c r="C23" s="103"/>
      <c r="D23" s="104"/>
      <c r="E23" s="104"/>
      <c r="F23" s="277"/>
      <c r="G23" s="326"/>
      <c r="H23" s="106"/>
      <c r="I23" s="106"/>
      <c r="J23" s="106"/>
      <c r="K23" s="254">
        <f t="shared" si="0"/>
      </c>
      <c r="L23" s="103"/>
    </row>
    <row r="24" spans="1:12" s="70" customFormat="1" ht="15.75" customHeight="1">
      <c r="A24" s="97"/>
      <c r="B24" s="103"/>
      <c r="C24" s="103"/>
      <c r="D24" s="104"/>
      <c r="E24" s="104"/>
      <c r="F24" s="277"/>
      <c r="G24" s="326"/>
      <c r="H24" s="106"/>
      <c r="I24" s="106"/>
      <c r="J24" s="106"/>
      <c r="K24" s="254">
        <f t="shared" si="0"/>
      </c>
      <c r="L24" s="103"/>
    </row>
    <row r="25" spans="1:12" s="70" customFormat="1" ht="15.75" customHeight="1">
      <c r="A25" s="97"/>
      <c r="B25" s="103"/>
      <c r="C25" s="103"/>
      <c r="D25" s="104"/>
      <c r="E25" s="104"/>
      <c r="F25" s="277"/>
      <c r="G25" s="326"/>
      <c r="H25" s="106"/>
      <c r="I25" s="106"/>
      <c r="J25" s="106"/>
      <c r="K25" s="254">
        <f t="shared" si="0"/>
      </c>
      <c r="L25" s="103"/>
    </row>
    <row r="26" spans="1:12" s="70" customFormat="1" ht="15.75" customHeight="1">
      <c r="A26" s="97"/>
      <c r="B26" s="103"/>
      <c r="C26" s="103"/>
      <c r="D26" s="104"/>
      <c r="E26" s="104"/>
      <c r="F26" s="277"/>
      <c r="G26" s="326"/>
      <c r="H26" s="106"/>
      <c r="I26" s="106"/>
      <c r="J26" s="106"/>
      <c r="K26" s="254">
        <f t="shared" si="0"/>
      </c>
      <c r="L26" s="103"/>
    </row>
    <row r="27" spans="1:12" s="70" customFormat="1" ht="15.75" customHeight="1">
      <c r="A27" s="97"/>
      <c r="B27" s="103"/>
      <c r="C27" s="103"/>
      <c r="D27" s="104"/>
      <c r="E27" s="104"/>
      <c r="F27" s="277"/>
      <c r="G27" s="326"/>
      <c r="H27" s="106"/>
      <c r="I27" s="106"/>
      <c r="J27" s="106"/>
      <c r="K27" s="254">
        <f t="shared" si="0"/>
      </c>
      <c r="L27" s="103"/>
    </row>
    <row r="28" spans="1:12" s="70" customFormat="1" ht="15.75" customHeight="1">
      <c r="A28" s="97"/>
      <c r="B28" s="103"/>
      <c r="C28" s="103"/>
      <c r="D28" s="104"/>
      <c r="E28" s="104"/>
      <c r="F28" s="277"/>
      <c r="G28" s="326"/>
      <c r="H28" s="106"/>
      <c r="I28" s="106"/>
      <c r="J28" s="106"/>
      <c r="K28" s="254">
        <f t="shared" si="0"/>
      </c>
      <c r="L28" s="103"/>
    </row>
    <row r="29" spans="1:12" s="70" customFormat="1" ht="15.75" customHeight="1">
      <c r="A29" s="108" t="s">
        <v>381</v>
      </c>
      <c r="B29" s="110"/>
      <c r="C29" s="110"/>
      <c r="D29" s="104"/>
      <c r="E29" s="104"/>
      <c r="F29" s="277"/>
      <c r="G29" s="326"/>
      <c r="H29" s="107">
        <f>SUM(H6:H28)</f>
        <v>0</v>
      </c>
      <c r="I29" s="107">
        <f>SUM(I6:I28)</f>
        <v>0</v>
      </c>
      <c r="J29" s="107">
        <f>SUM(J6:J28)</f>
        <v>0</v>
      </c>
      <c r="K29" s="254">
        <f t="shared" si="0"/>
      </c>
      <c r="L29" s="103"/>
    </row>
    <row r="30" spans="1:12" s="70" customFormat="1" ht="15.75" customHeight="1">
      <c r="A30" s="113"/>
      <c r="B30" s="152"/>
      <c r="C30" s="152"/>
      <c r="D30" s="116"/>
      <c r="E30" s="116"/>
      <c r="F30" s="116"/>
      <c r="G30" s="429"/>
      <c r="H30" s="430"/>
      <c r="I30" s="430"/>
      <c r="J30" s="85"/>
      <c r="K30" s="86"/>
      <c r="L30" s="84"/>
    </row>
    <row r="31" spans="1:12" s="70" customFormat="1" ht="15.75" customHeight="1">
      <c r="A31" s="113"/>
      <c r="B31" s="84"/>
      <c r="C31" s="84"/>
      <c r="H31" s="85"/>
      <c r="I31" s="85"/>
      <c r="J31" s="85"/>
      <c r="K31" s="86"/>
      <c r="L31" s="84"/>
    </row>
  </sheetData>
  <sheetProtection/>
  <mergeCells count="1">
    <mergeCell ref="A29:B29"/>
  </mergeCells>
  <dataValidations count="1">
    <dataValidation allowBlank="1" showInputMessage="1" showErrorMessage="1" imeMode="off" sqref="A4 L4"/>
  </dataValidations>
  <hyperlinks>
    <hyperlink ref="A2" location="表4非流动资产汇总!A1" display="=IF(表3流资汇总!$A$2=&quot;&quot;,&quot;&quot;,表3流资汇总!$A$2)"/>
    <hyperlink ref="B2" location="科目索引!D23" display="=IF(评估申报表填表摘要!$A$2=&quot;&quot;,&quot;&quot;,评估申报表填表摘要!$A$2)"/>
  </hyperlinks>
  <printOptions horizontalCentered="1"/>
  <pageMargins left="0.35433070866141736" right="0.35433070866141736" top="0.5905511811023623" bottom="0.7874015748031497" header="1.062992125984252" footer="0.4724409448818898"/>
  <pageSetup horizontalDpi="600" verticalDpi="600" orientation="landscape" paperSize="9"/>
  <headerFooter alignWithMargins="0">
    <oddHeader>&amp;R&amp;9表4-4
共&amp;N页第&amp;P页
金额单位：人民币元</oddHeader>
    <oddFooter>&amp;L&amp;9资产占有单位填表人：
填表日期：     年  月  日&amp;C&amp;9评估人员：
</oddFooter>
  </headerFooter>
</worksheet>
</file>

<file path=xl/worksheets/sheet41.xml><?xml version="1.0" encoding="utf-8"?>
<worksheet xmlns="http://schemas.openxmlformats.org/spreadsheetml/2006/main" xmlns:r="http://schemas.openxmlformats.org/officeDocument/2006/relationships">
  <sheetPr>
    <tabColor rgb="FFFF0000"/>
  </sheetPr>
  <dimension ref="A1:U28"/>
  <sheetViews>
    <sheetView tabSelected="1" workbookViewId="0" topLeftCell="A1">
      <selection activeCell="B7" sqref="B7"/>
    </sheetView>
  </sheetViews>
  <sheetFormatPr defaultColWidth="9.00390625" defaultRowHeight="15.75" customHeight="1"/>
  <cols>
    <col min="1" max="1" width="3.625" style="71" customWidth="1"/>
    <col min="2" max="2" width="39.875" style="72" customWidth="1"/>
    <col min="3" max="3" width="16.625" style="72" customWidth="1"/>
    <col min="4" max="4" width="9.375" style="72" customWidth="1"/>
    <col min="5" max="5" width="10.25390625" style="73" bestFit="1" customWidth="1"/>
    <col min="6" max="6" width="7.875" style="73" customWidth="1"/>
    <col min="7" max="7" width="10.00390625" style="73" hidden="1" customWidth="1"/>
    <col min="8" max="8" width="6.75390625" style="73" hidden="1" customWidth="1"/>
    <col min="9" max="9" width="9.125" style="73" hidden="1" customWidth="1"/>
    <col min="10" max="10" width="6.125" style="74" hidden="1" customWidth="1"/>
    <col min="11" max="11" width="5.00390625" style="74" hidden="1" customWidth="1"/>
    <col min="12" max="12" width="10.625" style="73" hidden="1" customWidth="1"/>
    <col min="13" max="13" width="1.625" style="73" hidden="1" customWidth="1"/>
    <col min="14" max="14" width="11.25390625" style="343" customWidth="1"/>
    <col min="15" max="15" width="8.125" style="418" customWidth="1"/>
    <col min="16" max="16" width="12.00390625" style="344" customWidth="1"/>
    <col min="17" max="17" width="6.875" style="75" customWidth="1"/>
    <col min="18" max="18" width="10.25390625" style="75" customWidth="1"/>
    <col min="19" max="19" width="4.50390625" style="72" customWidth="1"/>
    <col min="20" max="20" width="3.75390625" style="73" customWidth="1"/>
    <col min="21" max="21" width="6.625" style="73" customWidth="1"/>
    <col min="22" max="22" width="9.00390625" style="73" customWidth="1"/>
    <col min="23" max="23" width="12.25390625" style="73" bestFit="1" customWidth="1"/>
    <col min="24" max="16384" width="9.00390625" style="73" customWidth="1"/>
  </cols>
  <sheetData>
    <row r="1" spans="1:19" s="69" customFormat="1" ht="24.75" customHeight="1">
      <c r="A1" s="150" t="s">
        <v>588</v>
      </c>
      <c r="B1" s="150"/>
      <c r="C1" s="150"/>
      <c r="D1" s="150"/>
      <c r="E1" s="150"/>
      <c r="F1" s="150"/>
      <c r="G1" s="150"/>
      <c r="H1" s="150"/>
      <c r="I1" s="150"/>
      <c r="J1" s="150"/>
      <c r="K1" s="150"/>
      <c r="L1" s="150"/>
      <c r="M1" s="150"/>
      <c r="N1" s="150"/>
      <c r="O1" s="150"/>
      <c r="P1" s="150"/>
      <c r="Q1" s="150"/>
      <c r="R1" s="150"/>
      <c r="S1" s="150"/>
    </row>
    <row r="2" spans="1:19" s="70" customFormat="1" ht="13.5" customHeight="1">
      <c r="A2" s="81" t="str">
        <f>IF('表3流资汇总'!$A$2="","",'表3流资汇总'!$A$2)</f>
        <v>返回</v>
      </c>
      <c r="B2" s="265" t="str">
        <f>IF('评估申报表填表摘要'!$A$2="","",'评估申报表填表摘要'!$A$2)</f>
        <v>返回索引页</v>
      </c>
      <c r="C2" s="282"/>
      <c r="D2" s="282"/>
      <c r="E2" s="83"/>
      <c r="F2" s="83"/>
      <c r="G2" s="83"/>
      <c r="J2" s="85"/>
      <c r="K2" s="85"/>
      <c r="L2" s="83"/>
      <c r="M2" s="83"/>
      <c r="N2" s="83"/>
      <c r="O2" s="266"/>
      <c r="P2" s="135"/>
      <c r="Q2" s="248"/>
      <c r="R2" s="412"/>
      <c r="S2" s="84"/>
    </row>
    <row r="3" spans="1:19" s="70" customFormat="1" ht="13.5" customHeight="1">
      <c r="A3" s="266" t="str">
        <f>'结果汇总'!$A$3</f>
        <v>  评估基准日：2020年3月12日</v>
      </c>
      <c r="B3" s="266"/>
      <c r="C3" s="266"/>
      <c r="D3" s="266"/>
      <c r="E3" s="266"/>
      <c r="F3" s="266"/>
      <c r="G3" s="266"/>
      <c r="H3" s="266"/>
      <c r="I3" s="266"/>
      <c r="J3" s="266"/>
      <c r="K3" s="266"/>
      <c r="L3" s="266"/>
      <c r="M3" s="266"/>
      <c r="N3" s="266"/>
      <c r="O3" s="266"/>
      <c r="P3" s="266"/>
      <c r="Q3" s="266"/>
      <c r="R3" s="266"/>
      <c r="S3" s="266"/>
    </row>
    <row r="4" spans="1:19" s="70" customFormat="1" ht="13.5" customHeight="1">
      <c r="A4" s="92" t="str">
        <f>'结果汇总'!$A$4</f>
        <v>被评估单位（或者产权持有单位）：左世合、周海翔、云南渝庆建筑劳务有限公司</v>
      </c>
      <c r="B4" s="84"/>
      <c r="C4" s="84"/>
      <c r="D4" s="84"/>
      <c r="J4" s="85"/>
      <c r="K4" s="85"/>
      <c r="N4" s="83"/>
      <c r="O4" s="266"/>
      <c r="P4" s="135"/>
      <c r="Q4" s="86"/>
      <c r="R4" s="412"/>
      <c r="S4" s="84"/>
    </row>
    <row r="5" spans="1:21" s="70" customFormat="1" ht="15.75" customHeight="1">
      <c r="A5" s="118" t="s">
        <v>139</v>
      </c>
      <c r="B5" s="419" t="s">
        <v>589</v>
      </c>
      <c r="C5" s="419" t="s">
        <v>590</v>
      </c>
      <c r="D5" s="119" t="s">
        <v>591</v>
      </c>
      <c r="E5" s="120" t="s">
        <v>592</v>
      </c>
      <c r="F5" s="120" t="s">
        <v>593</v>
      </c>
      <c r="G5" s="120" t="s">
        <v>594</v>
      </c>
      <c r="H5" s="324" t="s">
        <v>113</v>
      </c>
      <c r="I5" s="370"/>
      <c r="J5" s="176" t="s">
        <v>595</v>
      </c>
      <c r="K5" s="180"/>
      <c r="L5" s="108" t="s">
        <v>114</v>
      </c>
      <c r="M5" s="110"/>
      <c r="N5" s="108" t="s">
        <v>115</v>
      </c>
      <c r="O5" s="109"/>
      <c r="P5" s="110"/>
      <c r="Q5" s="278" t="s">
        <v>117</v>
      </c>
      <c r="R5" s="278" t="s">
        <v>596</v>
      </c>
      <c r="S5" s="119" t="s">
        <v>380</v>
      </c>
      <c r="T5" s="399" t="s">
        <v>597</v>
      </c>
      <c r="U5" s="376" t="s">
        <v>414</v>
      </c>
    </row>
    <row r="6" spans="1:21" s="83" customFormat="1" ht="15.75" customHeight="1">
      <c r="A6" s="125"/>
      <c r="B6" s="420"/>
      <c r="C6" s="420"/>
      <c r="D6" s="126"/>
      <c r="E6" s="127"/>
      <c r="F6" s="127"/>
      <c r="G6" s="127"/>
      <c r="H6" s="99" t="s">
        <v>290</v>
      </c>
      <c r="I6" s="99" t="s">
        <v>291</v>
      </c>
      <c r="J6" s="353" t="s">
        <v>598</v>
      </c>
      <c r="K6" s="353" t="s">
        <v>599</v>
      </c>
      <c r="L6" s="277" t="s">
        <v>290</v>
      </c>
      <c r="M6" s="277" t="s">
        <v>291</v>
      </c>
      <c r="N6" s="277" t="s">
        <v>290</v>
      </c>
      <c r="O6" s="97" t="s">
        <v>552</v>
      </c>
      <c r="P6" s="101" t="s">
        <v>291</v>
      </c>
      <c r="Q6" s="279"/>
      <c r="R6" s="279"/>
      <c r="S6" s="126"/>
      <c r="T6" s="400"/>
      <c r="U6" s="376"/>
    </row>
    <row r="7" spans="1:21" s="70" customFormat="1" ht="15.75" customHeight="1">
      <c r="A7" s="97">
        <v>1</v>
      </c>
      <c r="B7" s="105" t="s">
        <v>600</v>
      </c>
      <c r="C7" s="105" t="s">
        <v>601</v>
      </c>
      <c r="D7" s="105" t="s">
        <v>602</v>
      </c>
      <c r="E7" s="421" t="s">
        <v>603</v>
      </c>
      <c r="F7" s="102">
        <v>102.76</v>
      </c>
      <c r="G7" s="317"/>
      <c r="H7" s="321"/>
      <c r="I7" s="107"/>
      <c r="J7" s="355"/>
      <c r="K7" s="356"/>
      <c r="L7" s="107"/>
      <c r="M7" s="107"/>
      <c r="N7" s="422">
        <v>534400</v>
      </c>
      <c r="O7" s="423">
        <v>1</v>
      </c>
      <c r="P7" s="422">
        <f>N7</f>
        <v>534400</v>
      </c>
      <c r="Q7" s="424"/>
      <c r="R7" s="425">
        <f>ROUND(P7/F7,0)</f>
        <v>5200</v>
      </c>
      <c r="S7" s="103"/>
      <c r="T7" s="277"/>
      <c r="U7" s="426"/>
    </row>
    <row r="8" spans="1:21" s="70" customFormat="1" ht="15.75" customHeight="1">
      <c r="A8" s="97"/>
      <c r="B8" s="103"/>
      <c r="C8" s="103"/>
      <c r="D8" s="105"/>
      <c r="E8" s="421"/>
      <c r="F8" s="293"/>
      <c r="G8" s="317"/>
      <c r="H8" s="321"/>
      <c r="I8" s="107"/>
      <c r="J8" s="355"/>
      <c r="K8" s="356"/>
      <c r="L8" s="107"/>
      <c r="M8" s="107"/>
      <c r="N8" s="422"/>
      <c r="O8" s="423"/>
      <c r="P8" s="422"/>
      <c r="Q8" s="360"/>
      <c r="R8" s="425"/>
      <c r="S8" s="103"/>
      <c r="T8" s="277"/>
      <c r="U8" s="426"/>
    </row>
    <row r="9" spans="1:21" s="70" customFormat="1" ht="15.75" customHeight="1">
      <c r="A9" s="97"/>
      <c r="B9" s="103"/>
      <c r="C9" s="103"/>
      <c r="D9" s="105"/>
      <c r="E9" s="311"/>
      <c r="F9" s="293"/>
      <c r="G9" s="317"/>
      <c r="H9" s="107"/>
      <c r="I9" s="107"/>
      <c r="J9" s="356"/>
      <c r="K9" s="356"/>
      <c r="L9" s="107"/>
      <c r="M9" s="107"/>
      <c r="N9" s="321"/>
      <c r="O9" s="97">
        <f>IF(OR(E9="",T9=""),"",IF(ROUND(((T9*12-(YEAR(#REF!)-YEAR(E9))*12-(MONTH(#REF!)-MONTH(E9))))/(T9*12)*100,0)&lt;=15,15,ROUND(((T9*12-(YEAR(#REF!)-YEAR(E9))*12-(MONTH(#REF!)-MONTH(E9))))/(T9*12)*100,0)))</f>
      </c>
      <c r="P9" s="321">
        <f aca="true" t="shared" si="0" ref="P9:P14">IF(N9="","",IF(N9=0,0,N9*O9/100))</f>
      </c>
      <c r="Q9" s="254">
        <f aca="true" t="shared" si="1" ref="Q9:Q16">IF(OR(M9=0,M9=""),"",ROUND((P9-M9)/M9*100,2))</f>
      </c>
      <c r="R9" s="293"/>
      <c r="S9" s="103"/>
      <c r="T9" s="277"/>
      <c r="U9" s="426"/>
    </row>
    <row r="10" spans="1:21" s="70" customFormat="1" ht="15.75" customHeight="1">
      <c r="A10" s="97"/>
      <c r="B10" s="103"/>
      <c r="C10" s="103"/>
      <c r="D10" s="105"/>
      <c r="E10" s="311"/>
      <c r="F10" s="293"/>
      <c r="G10" s="293"/>
      <c r="H10" s="107"/>
      <c r="I10" s="107"/>
      <c r="J10" s="356"/>
      <c r="K10" s="356"/>
      <c r="L10" s="107"/>
      <c r="M10" s="107"/>
      <c r="N10" s="321"/>
      <c r="O10" s="97">
        <f>IF(OR(E10="",T10=""),"",IF(ROUND(((T10*12-(YEAR(#REF!)-YEAR(E10))*12-(MONTH(#REF!)-MONTH(E10))))/(T10*12)*100,0)&lt;=15,15,ROUND(((T10*12-(YEAR(#REF!)-YEAR(E10))*12-(MONTH(#REF!)-MONTH(E10))))/(T10*12)*100,0)))</f>
      </c>
      <c r="P10" s="321">
        <f t="shared" si="0"/>
      </c>
      <c r="Q10" s="254">
        <f t="shared" si="1"/>
      </c>
      <c r="R10" s="293"/>
      <c r="S10" s="103"/>
      <c r="T10" s="277"/>
      <c r="U10" s="426"/>
    </row>
    <row r="11" spans="1:21" s="70" customFormat="1" ht="15.75" customHeight="1">
      <c r="A11" s="97"/>
      <c r="B11" s="103"/>
      <c r="C11" s="103"/>
      <c r="D11" s="105"/>
      <c r="E11" s="311"/>
      <c r="F11" s="293"/>
      <c r="G11" s="293"/>
      <c r="H11" s="107"/>
      <c r="I11" s="107"/>
      <c r="J11" s="356"/>
      <c r="K11" s="356"/>
      <c r="L11" s="107"/>
      <c r="M11" s="107"/>
      <c r="N11" s="321"/>
      <c r="O11" s="97">
        <f>IF(OR(E11="",T11=""),"",IF(ROUND(((T11*12-(YEAR(#REF!)-YEAR(E11))*12-(MONTH(#REF!)-MONTH(E11))))/(T11*12)*100,0)&lt;=15,15,ROUND(((T11*12-(YEAR(#REF!)-YEAR(E11))*12-(MONTH(#REF!)-MONTH(E11))))/(T11*12)*100,0)))</f>
      </c>
      <c r="P11" s="321">
        <f t="shared" si="0"/>
      </c>
      <c r="Q11" s="254">
        <f t="shared" si="1"/>
      </c>
      <c r="R11" s="293"/>
      <c r="S11" s="103"/>
      <c r="T11" s="277"/>
      <c r="U11" s="426"/>
    </row>
    <row r="12" spans="1:21" s="70" customFormat="1" ht="15.75" customHeight="1">
      <c r="A12" s="97"/>
      <c r="B12" s="103"/>
      <c r="C12" s="103"/>
      <c r="D12" s="105"/>
      <c r="E12" s="311"/>
      <c r="F12" s="293"/>
      <c r="G12" s="293"/>
      <c r="H12" s="107"/>
      <c r="I12" s="107"/>
      <c r="J12" s="356"/>
      <c r="K12" s="356"/>
      <c r="L12" s="107"/>
      <c r="M12" s="107"/>
      <c r="N12" s="321"/>
      <c r="O12" s="97">
        <f>IF(OR(E12="",T12=""),"",IF(ROUND(((T12*12-(YEAR(#REF!)-YEAR(E12))*12-(MONTH(#REF!)-MONTH(E12))))/(T12*12)*100,0)&lt;=15,15,ROUND(((T12*12-(YEAR(#REF!)-YEAR(E12))*12-(MONTH(#REF!)-MONTH(E12))))/(T12*12)*100,0)))</f>
      </c>
      <c r="P12" s="321">
        <f t="shared" si="0"/>
      </c>
      <c r="Q12" s="254">
        <f t="shared" si="1"/>
      </c>
      <c r="R12" s="293"/>
      <c r="S12" s="103"/>
      <c r="T12" s="277"/>
      <c r="U12" s="426"/>
    </row>
    <row r="13" spans="1:21" s="70" customFormat="1" ht="15.75" customHeight="1">
      <c r="A13" s="269"/>
      <c r="B13" s="103"/>
      <c r="C13" s="103"/>
      <c r="D13" s="105"/>
      <c r="E13" s="311"/>
      <c r="F13" s="293"/>
      <c r="G13" s="293"/>
      <c r="H13" s="107"/>
      <c r="I13" s="107"/>
      <c r="J13" s="356"/>
      <c r="K13" s="356"/>
      <c r="L13" s="107"/>
      <c r="M13" s="107"/>
      <c r="N13" s="321"/>
      <c r="O13" s="97">
        <f>IF(OR(E13="",T13=""),"",IF(ROUND(((T13*12-(YEAR(#REF!)-YEAR(E13))*12-(MONTH(#REF!)-MONTH(E13))))/(T13*12)*100,0)&lt;=15,15,ROUND(((T13*12-(YEAR(#REF!)-YEAR(E13))*12-(MONTH(#REF!)-MONTH(E13))))/(T13*12)*100,0)))</f>
      </c>
      <c r="P13" s="321">
        <f t="shared" si="0"/>
      </c>
      <c r="Q13" s="254">
        <f t="shared" si="1"/>
      </c>
      <c r="R13" s="293"/>
      <c r="S13" s="103"/>
      <c r="T13" s="277"/>
      <c r="U13" s="426"/>
    </row>
    <row r="14" spans="1:21" s="70" customFormat="1" ht="15.75" customHeight="1">
      <c r="A14" s="269"/>
      <c r="B14" s="103"/>
      <c r="C14" s="103"/>
      <c r="D14" s="105"/>
      <c r="E14" s="311"/>
      <c r="F14" s="293"/>
      <c r="G14" s="293"/>
      <c r="H14" s="107"/>
      <c r="I14" s="107"/>
      <c r="J14" s="356"/>
      <c r="K14" s="356"/>
      <c r="L14" s="107"/>
      <c r="M14" s="107"/>
      <c r="N14" s="321"/>
      <c r="O14" s="97">
        <f>IF(OR(E14="",T14=""),"",IF(ROUND(((T14*12-(YEAR(#REF!)-YEAR(E14))*12-(MONTH(#REF!)-MONTH(E14))))/(T14*12)*100,0)&lt;=15,15,ROUND(((T14*12-(YEAR(#REF!)-YEAR(E14))*12-(MONTH(#REF!)-MONTH(E14))))/(T14*12)*100,0)))</f>
      </c>
      <c r="P14" s="321">
        <f t="shared" si="0"/>
      </c>
      <c r="Q14" s="254">
        <f t="shared" si="1"/>
      </c>
      <c r="R14" s="293"/>
      <c r="S14" s="103"/>
      <c r="T14" s="277"/>
      <c r="U14" s="426"/>
    </row>
    <row r="15" spans="1:21" s="70" customFormat="1" ht="15.75" customHeight="1">
      <c r="A15" s="269"/>
      <c r="B15" s="103"/>
      <c r="C15" s="103"/>
      <c r="D15" s="105"/>
      <c r="E15" s="311"/>
      <c r="F15" s="293"/>
      <c r="G15" s="317"/>
      <c r="H15" s="107"/>
      <c r="I15" s="107"/>
      <c r="J15" s="107"/>
      <c r="K15" s="107"/>
      <c r="L15" s="107"/>
      <c r="M15" s="107"/>
      <c r="N15" s="321"/>
      <c r="O15" s="97">
        <f>IF(OR(E15="",T15=""),"",IF(ROUND(((T15*12-(YEAR(#REF!)-YEAR(E15))*12-(MONTH(#REF!)-MONTH(E15))))/(T15*12)*100,0)&lt;=15,15,ROUND(((T15*12-(YEAR(#REF!)-YEAR(E15))*12-(MONTH(#REF!)-MONTH(E15))))/(T15*12)*100,0)))</f>
      </c>
      <c r="P15" s="321"/>
      <c r="Q15" s="254">
        <f t="shared" si="1"/>
      </c>
      <c r="R15" s="293"/>
      <c r="S15" s="103"/>
      <c r="T15" s="277"/>
      <c r="U15" s="426"/>
    </row>
    <row r="16" spans="1:21" s="70" customFormat="1" ht="15.75" customHeight="1">
      <c r="A16" s="108" t="s">
        <v>381</v>
      </c>
      <c r="B16" s="109"/>
      <c r="C16" s="109"/>
      <c r="D16" s="109"/>
      <c r="E16" s="110"/>
      <c r="F16" s="107">
        <f>SUM(F7:F15)</f>
        <v>102.76</v>
      </c>
      <c r="G16" s="107"/>
      <c r="H16" s="107">
        <f>SUM(H7:H15)</f>
        <v>0</v>
      </c>
      <c r="I16" s="107">
        <f>SUM(I7:I15)</f>
        <v>0</v>
      </c>
      <c r="J16" s="107"/>
      <c r="K16" s="107"/>
      <c r="L16" s="107">
        <f>SUM(L7:L15)</f>
        <v>0</v>
      </c>
      <c r="M16" s="107">
        <f>SUM(M7:M15)</f>
        <v>0</v>
      </c>
      <c r="N16" s="422">
        <f>SUM(N7:N15)</f>
        <v>534400</v>
      </c>
      <c r="O16" s="327"/>
      <c r="P16" s="422">
        <f>SUM(P7:P15)</f>
        <v>534400</v>
      </c>
      <c r="Q16" s="102">
        <f t="shared" si="1"/>
      </c>
      <c r="R16" s="293"/>
      <c r="S16" s="103"/>
      <c r="T16" s="277"/>
      <c r="U16" s="426"/>
    </row>
    <row r="17" spans="1:19" s="70" customFormat="1" ht="15.75" customHeight="1">
      <c r="A17" s="113"/>
      <c r="B17" s="84"/>
      <c r="C17" s="84"/>
      <c r="D17" s="84"/>
      <c r="H17" s="83"/>
      <c r="J17" s="74"/>
      <c r="K17" s="74"/>
      <c r="N17" s="83"/>
      <c r="O17" s="266"/>
      <c r="P17" s="135"/>
      <c r="Q17" s="86"/>
      <c r="R17" s="86"/>
      <c r="S17" s="84"/>
    </row>
    <row r="18" spans="1:19" s="70" customFormat="1" ht="15.75" customHeight="1">
      <c r="A18" s="113"/>
      <c r="B18" s="84"/>
      <c r="C18" s="84"/>
      <c r="D18" s="84"/>
      <c r="H18" s="83"/>
      <c r="J18" s="74"/>
      <c r="K18" s="74"/>
      <c r="N18" s="83"/>
      <c r="O18" s="266"/>
      <c r="P18" s="135"/>
      <c r="Q18" s="86"/>
      <c r="R18" s="86"/>
      <c r="S18" s="84"/>
    </row>
    <row r="19" ht="15.75" customHeight="1">
      <c r="H19" s="83"/>
    </row>
    <row r="20" ht="15.75" customHeight="1">
      <c r="H20" s="83"/>
    </row>
    <row r="21" ht="15.75" customHeight="1">
      <c r="H21" s="83"/>
    </row>
    <row r="22" ht="15.75" customHeight="1">
      <c r="H22" s="83"/>
    </row>
    <row r="23" ht="15.75" customHeight="1">
      <c r="H23" s="83"/>
    </row>
    <row r="24" ht="15.75" customHeight="1">
      <c r="H24" s="83"/>
    </row>
    <row r="25" ht="15.75" customHeight="1">
      <c r="H25" s="83"/>
    </row>
    <row r="26" ht="15.75" customHeight="1">
      <c r="H26" s="83"/>
    </row>
    <row r="27" ht="15.75" customHeight="1">
      <c r="H27" s="83"/>
    </row>
    <row r="28" ht="15.75" customHeight="1">
      <c r="H28" s="83"/>
    </row>
  </sheetData>
  <sheetProtection/>
  <mergeCells count="19">
    <mergeCell ref="A1:S1"/>
    <mergeCell ref="A3:S3"/>
    <mergeCell ref="H5:I5"/>
    <mergeCell ref="J5:K5"/>
    <mergeCell ref="L5:M5"/>
    <mergeCell ref="N5:P5"/>
    <mergeCell ref="A16:E16"/>
    <mergeCell ref="A5:A6"/>
    <mergeCell ref="B5:B6"/>
    <mergeCell ref="C5:C6"/>
    <mergeCell ref="D5:D6"/>
    <mergeCell ref="E5:E6"/>
    <mergeCell ref="F5:F6"/>
    <mergeCell ref="G5:G6"/>
    <mergeCell ref="Q5:Q6"/>
    <mergeCell ref="R5:R6"/>
    <mergeCell ref="S5:S6"/>
    <mergeCell ref="T5:T6"/>
    <mergeCell ref="U5:U6"/>
  </mergeCells>
  <dataValidations count="1">
    <dataValidation allowBlank="1" showInputMessage="1" showErrorMessage="1" imeMode="off" sqref="A4"/>
  </dataValidations>
  <hyperlinks>
    <hyperlink ref="A2" location="'表4-6固资汇总'!A1" display="=IF(表3流资汇总!$A$2=&quot;&quot;,&quot;&quot;,表3流资汇总!$A$2)"/>
    <hyperlink ref="B2" location="科目索引!D24" display="=IF(评估申报表填表摘要!$A$2=&quot;&quot;,&quot;&quot;,评估申报表填表摘要!$A$2)"/>
  </hyperlinks>
  <printOptions horizontalCentered="1"/>
  <pageMargins left="0.35433070866141736" right="0.35433070866141736" top="2.0076388888888888" bottom="0.7874015748031497" header="0.3145833333333333" footer="0.44"/>
  <pageSetup horizontalDpi="600" verticalDpi="600" orientation="landscape" paperSize="9" scale="85"/>
  <headerFooter alignWithMargins="0">
    <oddHeader>&amp;R&amp;9表4-6-1-1
共&amp;N页第&amp;P页
金额单位：人民币元</oddHeader>
    <oddFooter>&amp;L&amp;9被评估单位（或产权持有单位）填表人：
填表日期：     年  月  日&amp;C&amp;9评估人员：
</oddFooter>
  </headerFooter>
  <legacyDrawing r:id="rId2"/>
</worksheet>
</file>

<file path=xl/worksheets/sheet42.xml><?xml version="1.0" encoding="utf-8"?>
<worksheet xmlns="http://schemas.openxmlformats.org/spreadsheetml/2006/main" xmlns:r="http://schemas.openxmlformats.org/officeDocument/2006/relationships">
  <sheetPr>
    <tabColor theme="0"/>
  </sheetPr>
  <dimension ref="A1:W70"/>
  <sheetViews>
    <sheetView workbookViewId="0" topLeftCell="A1">
      <pane xSplit="2" ySplit="6" topLeftCell="C7" activePane="bottomRight" state="frozen"/>
      <selection pane="bottomRight" activeCell="F16" sqref="F16"/>
    </sheetView>
  </sheetViews>
  <sheetFormatPr defaultColWidth="9.00390625" defaultRowHeight="15.75" customHeight="1"/>
  <cols>
    <col min="1" max="1" width="3.625" style="71" customWidth="1"/>
    <col min="2" max="2" width="14.75390625" style="72" customWidth="1"/>
    <col min="3" max="3" width="8.875" style="72" customWidth="1"/>
    <col min="4" max="4" width="10.25390625" style="73" bestFit="1" customWidth="1"/>
    <col min="5" max="5" width="9.25390625" style="75" customWidth="1"/>
    <col min="6" max="6" width="7.75390625" style="75" customWidth="1"/>
    <col min="7" max="7" width="7.375" style="75" customWidth="1"/>
    <col min="8" max="8" width="11.75390625" style="75" customWidth="1"/>
    <col min="9" max="9" width="8.25390625" style="75" customWidth="1"/>
    <col min="10" max="11" width="9.625" style="74" customWidth="1"/>
    <col min="12" max="13" width="6.00390625" style="74" hidden="1" customWidth="1"/>
    <col min="14" max="15" width="9.50390625" style="74" hidden="1" customWidth="1"/>
    <col min="16" max="16" width="9.50390625" style="74" customWidth="1"/>
    <col min="17" max="17" width="6.375" style="75" customWidth="1"/>
    <col min="18" max="18" width="9.00390625" style="74" customWidth="1"/>
    <col min="19" max="19" width="6.75390625" style="75" customWidth="1"/>
    <col min="20" max="20" width="7.625" style="75" customWidth="1"/>
    <col min="21" max="21" width="11.00390625" style="72" customWidth="1"/>
    <col min="22" max="22" width="4.625" style="73" customWidth="1"/>
    <col min="23" max="23" width="6.625" style="73" customWidth="1"/>
    <col min="24" max="16384" width="9.00390625" style="73" customWidth="1"/>
  </cols>
  <sheetData>
    <row r="1" spans="1:21" s="69" customFormat="1" ht="24.75" customHeight="1">
      <c r="A1" s="76" t="s">
        <v>604</v>
      </c>
      <c r="B1" s="77"/>
      <c r="C1" s="77"/>
      <c r="D1" s="78"/>
      <c r="E1" s="80"/>
      <c r="F1" s="80"/>
      <c r="G1" s="80"/>
      <c r="H1" s="80"/>
      <c r="I1" s="80"/>
      <c r="J1" s="79"/>
      <c r="K1" s="79"/>
      <c r="L1" s="79"/>
      <c r="M1" s="79"/>
      <c r="N1" s="79"/>
      <c r="O1" s="79"/>
      <c r="P1" s="79"/>
      <c r="Q1" s="80"/>
      <c r="R1" s="79"/>
      <c r="S1" s="80"/>
      <c r="T1" s="80"/>
      <c r="U1" s="77"/>
    </row>
    <row r="2" spans="1:21" s="70" customFormat="1" ht="13.5" customHeight="1">
      <c r="A2" s="81" t="str">
        <f>IF('表3流资汇总'!$A$2="","",'表3流资汇总'!$A$2)</f>
        <v>返回</v>
      </c>
      <c r="B2" s="82" t="str">
        <f>IF('评估申报表填表摘要'!$A$2="","",'评估申报表填表摘要'!$A$2)</f>
        <v>返回索引页</v>
      </c>
      <c r="C2" s="282"/>
      <c r="D2" s="83"/>
      <c r="E2" s="248"/>
      <c r="F2" s="248"/>
      <c r="G2" s="248"/>
      <c r="H2" s="248"/>
      <c r="I2" s="248"/>
      <c r="J2" s="85"/>
      <c r="K2" s="85"/>
      <c r="L2" s="85"/>
      <c r="M2" s="85"/>
      <c r="N2" s="135"/>
      <c r="O2" s="135"/>
      <c r="P2" s="135"/>
      <c r="Q2" s="248"/>
      <c r="R2" s="135"/>
      <c r="S2" s="248"/>
      <c r="T2" s="412"/>
      <c r="U2" s="84"/>
    </row>
    <row r="3" spans="1:21" s="70" customFormat="1" ht="13.5" customHeight="1">
      <c r="A3" s="87" t="str">
        <f>'结果汇总'!$A$3</f>
        <v>  评估基准日：2020年3月12日</v>
      </c>
      <c r="B3" s="88"/>
      <c r="C3" s="88"/>
      <c r="D3" s="89"/>
      <c r="E3" s="91"/>
      <c r="F3" s="91"/>
      <c r="G3" s="91"/>
      <c r="H3" s="91"/>
      <c r="I3" s="91"/>
      <c r="J3" s="90"/>
      <c r="K3" s="90"/>
      <c r="L3" s="90"/>
      <c r="M3" s="90"/>
      <c r="N3" s="90"/>
      <c r="O3" s="90"/>
      <c r="P3" s="90"/>
      <c r="Q3" s="91"/>
      <c r="R3" s="90"/>
      <c r="S3" s="91"/>
      <c r="T3" s="91"/>
      <c r="U3" s="88"/>
    </row>
    <row r="4" spans="1:21" s="70" customFormat="1" ht="13.5" customHeight="1">
      <c r="A4" s="92" t="str">
        <f>'结果汇总'!$A$4</f>
        <v>被评估单位（或者产权持有单位）：左世合、周海翔、云南渝庆建筑劳务有限公司</v>
      </c>
      <c r="B4" s="84"/>
      <c r="C4" s="84"/>
      <c r="E4" s="86"/>
      <c r="F4" s="86"/>
      <c r="G4" s="86"/>
      <c r="H4" s="86"/>
      <c r="I4" s="86"/>
      <c r="J4" s="85"/>
      <c r="K4" s="85"/>
      <c r="L4" s="85"/>
      <c r="M4" s="85"/>
      <c r="N4" s="85"/>
      <c r="O4" s="85"/>
      <c r="P4" s="85"/>
      <c r="Q4" s="86"/>
      <c r="R4" s="85"/>
      <c r="S4" s="86"/>
      <c r="T4" s="412"/>
      <c r="U4" s="84"/>
    </row>
    <row r="5" spans="1:23" s="70" customFormat="1" ht="15.75" customHeight="1">
      <c r="A5" s="119" t="s">
        <v>139</v>
      </c>
      <c r="B5" s="119" t="s">
        <v>605</v>
      </c>
      <c r="C5" s="119" t="s">
        <v>591</v>
      </c>
      <c r="D5" s="120" t="s">
        <v>592</v>
      </c>
      <c r="E5" s="290" t="s">
        <v>606</v>
      </c>
      <c r="F5" s="290" t="s">
        <v>607</v>
      </c>
      <c r="G5" s="290" t="s">
        <v>608</v>
      </c>
      <c r="H5" s="290" t="s">
        <v>609</v>
      </c>
      <c r="I5" s="290" t="s">
        <v>610</v>
      </c>
      <c r="J5" s="249" t="s">
        <v>113</v>
      </c>
      <c r="K5" s="407"/>
      <c r="L5" s="176" t="s">
        <v>595</v>
      </c>
      <c r="M5" s="180"/>
      <c r="N5" s="250" t="s">
        <v>114</v>
      </c>
      <c r="O5" s="408"/>
      <c r="P5" s="108" t="s">
        <v>115</v>
      </c>
      <c r="Q5" s="109"/>
      <c r="R5" s="110"/>
      <c r="S5" s="278" t="s">
        <v>117</v>
      </c>
      <c r="T5" s="278" t="s">
        <v>611</v>
      </c>
      <c r="U5" s="119" t="s">
        <v>380</v>
      </c>
      <c r="V5" s="399" t="s">
        <v>597</v>
      </c>
      <c r="W5" s="376" t="s">
        <v>414</v>
      </c>
    </row>
    <row r="6" spans="1:23" s="83" customFormat="1" ht="15.75" customHeight="1">
      <c r="A6" s="126"/>
      <c r="B6" s="126"/>
      <c r="C6" s="126"/>
      <c r="D6" s="127"/>
      <c r="E6" s="291"/>
      <c r="F6" s="291"/>
      <c r="G6" s="291" t="s">
        <v>608</v>
      </c>
      <c r="H6" s="291"/>
      <c r="I6" s="291"/>
      <c r="J6" s="100" t="s">
        <v>290</v>
      </c>
      <c r="K6" s="100" t="s">
        <v>291</v>
      </c>
      <c r="L6" s="353" t="s">
        <v>598</v>
      </c>
      <c r="M6" s="353" t="s">
        <v>599</v>
      </c>
      <c r="N6" s="101" t="s">
        <v>290</v>
      </c>
      <c r="O6" s="101" t="s">
        <v>291</v>
      </c>
      <c r="P6" s="101" t="s">
        <v>290</v>
      </c>
      <c r="Q6" s="102" t="s">
        <v>552</v>
      </c>
      <c r="R6" s="101" t="s">
        <v>291</v>
      </c>
      <c r="S6" s="279"/>
      <c r="T6" s="279"/>
      <c r="U6" s="126"/>
      <c r="V6" s="400"/>
      <c r="W6" s="376"/>
    </row>
    <row r="7" spans="1:23" s="70" customFormat="1" ht="15.75" customHeight="1">
      <c r="A7" s="97"/>
      <c r="B7" s="103"/>
      <c r="C7" s="105"/>
      <c r="D7" s="403"/>
      <c r="E7" s="293"/>
      <c r="F7" s="293"/>
      <c r="G7" s="293"/>
      <c r="H7" s="312"/>
      <c r="I7" s="312"/>
      <c r="J7" s="107"/>
      <c r="K7" s="107"/>
      <c r="L7" s="356"/>
      <c r="M7" s="356"/>
      <c r="N7" s="107"/>
      <c r="O7" s="107"/>
      <c r="P7" s="107"/>
      <c r="Q7" s="102"/>
      <c r="R7" s="107"/>
      <c r="S7" s="254"/>
      <c r="T7" s="413"/>
      <c r="U7" s="103"/>
      <c r="V7" s="277"/>
      <c r="W7" s="414"/>
    </row>
    <row r="8" spans="1:23" s="70" customFormat="1" ht="15.75" customHeight="1">
      <c r="A8" s="97"/>
      <c r="B8" s="103"/>
      <c r="C8" s="105"/>
      <c r="D8" s="403"/>
      <c r="E8" s="293"/>
      <c r="F8" s="293"/>
      <c r="G8" s="293"/>
      <c r="H8" s="312"/>
      <c r="I8" s="312"/>
      <c r="J8" s="107"/>
      <c r="K8" s="107"/>
      <c r="L8" s="356"/>
      <c r="M8" s="356"/>
      <c r="N8" s="107"/>
      <c r="O8" s="107"/>
      <c r="P8" s="107"/>
      <c r="Q8" s="102"/>
      <c r="R8" s="107"/>
      <c r="S8" s="254"/>
      <c r="T8" s="413"/>
      <c r="U8" s="103"/>
      <c r="V8" s="277"/>
      <c r="W8" s="415"/>
    </row>
    <row r="9" spans="1:23" s="70" customFormat="1" ht="15.75" customHeight="1">
      <c r="A9" s="97"/>
      <c r="B9" s="103"/>
      <c r="C9" s="105"/>
      <c r="D9" s="403"/>
      <c r="E9" s="293"/>
      <c r="F9" s="293"/>
      <c r="G9" s="293"/>
      <c r="H9" s="312"/>
      <c r="I9" s="312"/>
      <c r="J9" s="107"/>
      <c r="K9" s="107"/>
      <c r="L9" s="356"/>
      <c r="M9" s="356"/>
      <c r="N9" s="107"/>
      <c r="O9" s="107"/>
      <c r="P9" s="107"/>
      <c r="Q9" s="102"/>
      <c r="R9" s="107"/>
      <c r="S9" s="254"/>
      <c r="T9" s="413"/>
      <c r="U9" s="103"/>
      <c r="V9" s="277"/>
      <c r="W9" s="415"/>
    </row>
    <row r="10" spans="1:23" s="70" customFormat="1" ht="15.75" customHeight="1">
      <c r="A10" s="97"/>
      <c r="B10" s="103"/>
      <c r="C10" s="105"/>
      <c r="D10" s="404"/>
      <c r="E10" s="293"/>
      <c r="F10" s="293"/>
      <c r="G10" s="293"/>
      <c r="H10" s="312"/>
      <c r="I10" s="312"/>
      <c r="J10" s="107"/>
      <c r="K10" s="107"/>
      <c r="L10" s="356"/>
      <c r="M10" s="356"/>
      <c r="N10" s="107"/>
      <c r="O10" s="107"/>
      <c r="P10" s="107"/>
      <c r="Q10" s="102"/>
      <c r="R10" s="107"/>
      <c r="S10" s="254"/>
      <c r="T10" s="413"/>
      <c r="U10" s="103"/>
      <c r="V10" s="277"/>
      <c r="W10" s="415"/>
    </row>
    <row r="11" spans="1:23" s="70" customFormat="1" ht="15.75" customHeight="1">
      <c r="A11" s="97"/>
      <c r="B11" s="103"/>
      <c r="C11" s="105"/>
      <c r="D11" s="404"/>
      <c r="E11" s="293"/>
      <c r="F11" s="293"/>
      <c r="G11" s="293"/>
      <c r="H11" s="312"/>
      <c r="I11" s="312"/>
      <c r="J11" s="107"/>
      <c r="K11" s="107"/>
      <c r="L11" s="356"/>
      <c r="M11" s="356"/>
      <c r="N11" s="107"/>
      <c r="O11" s="107"/>
      <c r="P11" s="107"/>
      <c r="Q11" s="102"/>
      <c r="R11" s="107"/>
      <c r="S11" s="254"/>
      <c r="T11" s="413"/>
      <c r="U11" s="103"/>
      <c r="V11" s="277"/>
      <c r="W11" s="415"/>
    </row>
    <row r="12" spans="1:23" s="70" customFormat="1" ht="15.75" customHeight="1">
      <c r="A12" s="97"/>
      <c r="B12" s="103"/>
      <c r="C12" s="105"/>
      <c r="D12" s="404"/>
      <c r="E12" s="293"/>
      <c r="F12" s="293"/>
      <c r="G12" s="293"/>
      <c r="H12" s="312"/>
      <c r="I12" s="312"/>
      <c r="J12" s="107"/>
      <c r="K12" s="107"/>
      <c r="L12" s="356"/>
      <c r="M12" s="356"/>
      <c r="N12" s="107"/>
      <c r="O12" s="107"/>
      <c r="P12" s="107"/>
      <c r="Q12" s="102">
        <f>IF(OR(D12="",V12=""),"",IF(ROUND(((V12*12-(YEAR(#REF!)-YEAR(D12))*12-(MONTH(#REF!)-MONTH(D12))))/(V12*12)*100,0)&lt;=15,15,ROUND(((V12*12-(YEAR(#REF!)-YEAR(D12))*12-(MONTH(#REF!)-MONTH(D12))))/(V12*12)*100,0)))</f>
      </c>
      <c r="R12" s="107"/>
      <c r="S12" s="254">
        <f>IF(OR(O12=0,O12=""),"",ROUND((R12-O12)/O12*100,2))</f>
      </c>
      <c r="T12" s="413"/>
      <c r="U12" s="103"/>
      <c r="V12" s="277"/>
      <c r="W12" s="415"/>
    </row>
    <row r="13" spans="1:23" s="70" customFormat="1" ht="15.75" customHeight="1">
      <c r="A13" s="97"/>
      <c r="B13" s="103"/>
      <c r="C13" s="105"/>
      <c r="D13" s="404"/>
      <c r="E13" s="293"/>
      <c r="F13" s="293"/>
      <c r="G13" s="293"/>
      <c r="H13" s="312"/>
      <c r="I13" s="312"/>
      <c r="J13" s="107"/>
      <c r="K13" s="107"/>
      <c r="L13" s="356"/>
      <c r="M13" s="356"/>
      <c r="N13" s="107"/>
      <c r="O13" s="107"/>
      <c r="P13" s="107"/>
      <c r="Q13" s="102">
        <f>IF(OR(D13="",V13=""),"",IF(ROUND(((V13*12-(YEAR(#REF!)-YEAR(D13))*12-(MONTH(#REF!)-MONTH(D13))))/(V13*12)*100,0)&lt;=15,15,ROUND(((V13*12-(YEAR(#REF!)-YEAR(D13))*12-(MONTH(#REF!)-MONTH(D13))))/(V13*12)*100,0)))</f>
      </c>
      <c r="R13" s="107"/>
      <c r="S13" s="254">
        <f>IF(OR(O13=0,O13=""),"",ROUND((R13-O13)/O13*100,2))</f>
      </c>
      <c r="T13" s="413"/>
      <c r="U13" s="103"/>
      <c r="V13" s="277"/>
      <c r="W13" s="415"/>
    </row>
    <row r="14" spans="1:23" s="70" customFormat="1" ht="15.75" customHeight="1">
      <c r="A14" s="97"/>
      <c r="B14" s="103"/>
      <c r="C14" s="105"/>
      <c r="D14" s="404"/>
      <c r="E14" s="293"/>
      <c r="F14" s="293"/>
      <c r="G14" s="293"/>
      <c r="H14" s="312"/>
      <c r="I14" s="312"/>
      <c r="J14" s="107"/>
      <c r="K14" s="107"/>
      <c r="L14" s="356"/>
      <c r="M14" s="356"/>
      <c r="N14" s="107"/>
      <c r="O14" s="107"/>
      <c r="P14" s="107"/>
      <c r="Q14" s="102"/>
      <c r="R14" s="107"/>
      <c r="S14" s="254"/>
      <c r="T14" s="413"/>
      <c r="U14" s="103"/>
      <c r="V14" s="277"/>
      <c r="W14" s="415"/>
    </row>
    <row r="15" spans="1:23" s="70" customFormat="1" ht="15.75" customHeight="1">
      <c r="A15" s="97"/>
      <c r="B15" s="103"/>
      <c r="C15" s="105"/>
      <c r="D15" s="404"/>
      <c r="E15" s="293"/>
      <c r="F15" s="293"/>
      <c r="G15" s="293"/>
      <c r="H15" s="312"/>
      <c r="I15" s="312"/>
      <c r="J15" s="107"/>
      <c r="K15" s="107"/>
      <c r="L15" s="356"/>
      <c r="M15" s="356"/>
      <c r="N15" s="107"/>
      <c r="O15" s="107"/>
      <c r="P15" s="107"/>
      <c r="Q15" s="102"/>
      <c r="R15" s="107"/>
      <c r="S15" s="254"/>
      <c r="T15" s="413"/>
      <c r="U15" s="103"/>
      <c r="V15" s="277"/>
      <c r="W15" s="415"/>
    </row>
    <row r="16" spans="1:23" s="70" customFormat="1" ht="15.75" customHeight="1">
      <c r="A16" s="97"/>
      <c r="B16" s="103"/>
      <c r="C16" s="105"/>
      <c r="D16" s="404"/>
      <c r="E16" s="293"/>
      <c r="F16" s="293"/>
      <c r="G16" s="293"/>
      <c r="H16" s="312"/>
      <c r="I16" s="312"/>
      <c r="J16" s="107"/>
      <c r="K16" s="107"/>
      <c r="L16" s="356"/>
      <c r="M16" s="356"/>
      <c r="N16" s="107"/>
      <c r="O16" s="107"/>
      <c r="P16" s="107"/>
      <c r="Q16" s="102"/>
      <c r="R16" s="107"/>
      <c r="S16" s="254"/>
      <c r="T16" s="413"/>
      <c r="U16" s="103"/>
      <c r="V16" s="277"/>
      <c r="W16" s="415"/>
    </row>
    <row r="17" spans="1:23" s="70" customFormat="1" ht="15.75" customHeight="1">
      <c r="A17" s="97"/>
      <c r="B17" s="103"/>
      <c r="C17" s="105"/>
      <c r="D17" s="404"/>
      <c r="E17" s="293"/>
      <c r="F17" s="293"/>
      <c r="G17" s="293"/>
      <c r="H17" s="312"/>
      <c r="I17" s="312"/>
      <c r="J17" s="107"/>
      <c r="K17" s="107"/>
      <c r="L17" s="356"/>
      <c r="M17" s="356"/>
      <c r="N17" s="107"/>
      <c r="O17" s="107"/>
      <c r="P17" s="107"/>
      <c r="Q17" s="102"/>
      <c r="R17" s="107"/>
      <c r="S17" s="254"/>
      <c r="T17" s="413"/>
      <c r="U17" s="103"/>
      <c r="V17" s="277"/>
      <c r="W17" s="415"/>
    </row>
    <row r="18" spans="1:23" s="70" customFormat="1" ht="15.75" customHeight="1">
      <c r="A18" s="97"/>
      <c r="B18" s="103"/>
      <c r="C18" s="105"/>
      <c r="D18" s="404"/>
      <c r="E18" s="293"/>
      <c r="F18" s="293"/>
      <c r="G18" s="293"/>
      <c r="H18" s="312"/>
      <c r="I18" s="312"/>
      <c r="J18" s="107"/>
      <c r="K18" s="107"/>
      <c r="L18" s="356"/>
      <c r="M18" s="356"/>
      <c r="N18" s="107"/>
      <c r="O18" s="107"/>
      <c r="P18" s="107"/>
      <c r="Q18" s="102">
        <f>IF(OR(D18="",V18=""),"",IF(ROUND(((V18*12-(YEAR(#REF!)-YEAR(D18))*12-(MONTH(#REF!)-MONTH(D18))))/(V18*12)*100,0)&lt;=15,15,ROUND(((V18*12-(YEAR(#REF!)-YEAR(D18))*12-(MONTH(#REF!)-MONTH(D18))))/(V18*12)*100,0)))</f>
      </c>
      <c r="R18" s="107"/>
      <c r="S18" s="254">
        <f>IF(OR(O18=0,O18=""),"",ROUND((R18-O18)/O18*100,2))</f>
      </c>
      <c r="T18" s="413"/>
      <c r="U18" s="103"/>
      <c r="V18" s="277"/>
      <c r="W18" s="415"/>
    </row>
    <row r="19" spans="1:23" s="70" customFormat="1" ht="15.75" customHeight="1">
      <c r="A19" s="97"/>
      <c r="B19" s="103"/>
      <c r="C19" s="105"/>
      <c r="D19" s="404"/>
      <c r="E19" s="293"/>
      <c r="F19" s="293"/>
      <c r="G19" s="293"/>
      <c r="H19" s="312"/>
      <c r="I19" s="312"/>
      <c r="J19" s="107"/>
      <c r="K19" s="107"/>
      <c r="L19" s="356"/>
      <c r="M19" s="356"/>
      <c r="N19" s="107"/>
      <c r="O19" s="107"/>
      <c r="P19" s="107"/>
      <c r="Q19" s="102"/>
      <c r="R19" s="107"/>
      <c r="S19" s="254"/>
      <c r="T19" s="413"/>
      <c r="U19" s="103"/>
      <c r="V19" s="277"/>
      <c r="W19" s="415"/>
    </row>
    <row r="20" spans="1:23" s="70" customFormat="1" ht="15.75" customHeight="1">
      <c r="A20" s="97"/>
      <c r="B20" s="103"/>
      <c r="C20" s="105"/>
      <c r="D20" s="404"/>
      <c r="E20" s="293"/>
      <c r="F20" s="293"/>
      <c r="G20" s="293"/>
      <c r="H20" s="312"/>
      <c r="I20" s="312"/>
      <c r="J20" s="107"/>
      <c r="K20" s="107"/>
      <c r="L20" s="356"/>
      <c r="M20" s="356"/>
      <c r="N20" s="107"/>
      <c r="O20" s="107"/>
      <c r="P20" s="107"/>
      <c r="Q20" s="102"/>
      <c r="R20" s="107"/>
      <c r="S20" s="254"/>
      <c r="T20" s="413"/>
      <c r="U20" s="103"/>
      <c r="V20" s="277"/>
      <c r="W20" s="415"/>
    </row>
    <row r="21" spans="1:23" s="70" customFormat="1" ht="15.75" customHeight="1">
      <c r="A21" s="97"/>
      <c r="B21" s="103"/>
      <c r="C21" s="105"/>
      <c r="D21" s="404"/>
      <c r="E21" s="293"/>
      <c r="F21" s="293"/>
      <c r="G21" s="293"/>
      <c r="H21" s="312"/>
      <c r="I21" s="312"/>
      <c r="J21" s="107"/>
      <c r="K21" s="107"/>
      <c r="L21" s="356"/>
      <c r="M21" s="356"/>
      <c r="N21" s="107"/>
      <c r="O21" s="107"/>
      <c r="P21" s="107"/>
      <c r="Q21" s="102"/>
      <c r="R21" s="107"/>
      <c r="S21" s="254"/>
      <c r="T21" s="413"/>
      <c r="U21" s="103"/>
      <c r="V21" s="277"/>
      <c r="W21" s="415"/>
    </row>
    <row r="22" spans="1:23" s="70" customFormat="1" ht="15.75" customHeight="1">
      <c r="A22" s="97"/>
      <c r="B22" s="103"/>
      <c r="C22" s="105"/>
      <c r="D22" s="404"/>
      <c r="E22" s="293"/>
      <c r="F22" s="293"/>
      <c r="G22" s="293"/>
      <c r="H22" s="312"/>
      <c r="I22" s="312"/>
      <c r="J22" s="107"/>
      <c r="K22" s="107"/>
      <c r="L22" s="356"/>
      <c r="M22" s="356"/>
      <c r="N22" s="107"/>
      <c r="O22" s="107"/>
      <c r="P22" s="107"/>
      <c r="Q22" s="102"/>
      <c r="R22" s="107"/>
      <c r="S22" s="254"/>
      <c r="T22" s="413"/>
      <c r="U22" s="103"/>
      <c r="V22" s="277"/>
      <c r="W22" s="415"/>
    </row>
    <row r="23" spans="1:23" s="70" customFormat="1" ht="15.75" customHeight="1">
      <c r="A23" s="97"/>
      <c r="B23" s="103"/>
      <c r="C23" s="105"/>
      <c r="D23" s="404"/>
      <c r="E23" s="293"/>
      <c r="F23" s="293"/>
      <c r="G23" s="293"/>
      <c r="H23" s="312"/>
      <c r="I23" s="312"/>
      <c r="J23" s="107"/>
      <c r="K23" s="107"/>
      <c r="L23" s="356"/>
      <c r="M23" s="356"/>
      <c r="N23" s="107"/>
      <c r="O23" s="107"/>
      <c r="P23" s="107"/>
      <c r="Q23" s="102"/>
      <c r="R23" s="107"/>
      <c r="S23" s="254"/>
      <c r="T23" s="413"/>
      <c r="U23" s="103"/>
      <c r="V23" s="277"/>
      <c r="W23" s="415"/>
    </row>
    <row r="24" spans="1:23" s="70" customFormat="1" ht="15.75" customHeight="1">
      <c r="A24" s="97"/>
      <c r="B24" s="103"/>
      <c r="C24" s="105"/>
      <c r="D24" s="404"/>
      <c r="E24" s="293"/>
      <c r="F24" s="293"/>
      <c r="G24" s="293"/>
      <c r="H24" s="312"/>
      <c r="I24" s="312"/>
      <c r="J24" s="107"/>
      <c r="K24" s="107"/>
      <c r="L24" s="356"/>
      <c r="M24" s="356"/>
      <c r="N24" s="107"/>
      <c r="O24" s="107"/>
      <c r="P24" s="107"/>
      <c r="Q24" s="102"/>
      <c r="R24" s="107"/>
      <c r="S24" s="254"/>
      <c r="T24" s="413"/>
      <c r="U24" s="103"/>
      <c r="V24" s="277"/>
      <c r="W24" s="415"/>
    </row>
    <row r="25" spans="1:23" s="70" customFormat="1" ht="15.75" customHeight="1">
      <c r="A25" s="97"/>
      <c r="B25" s="103"/>
      <c r="C25" s="105"/>
      <c r="D25" s="404"/>
      <c r="E25" s="293"/>
      <c r="F25" s="293"/>
      <c r="G25" s="293"/>
      <c r="H25" s="312"/>
      <c r="I25" s="312"/>
      <c r="J25" s="107"/>
      <c r="K25" s="107"/>
      <c r="L25" s="356"/>
      <c r="M25" s="356"/>
      <c r="N25" s="107"/>
      <c r="O25" s="107"/>
      <c r="P25" s="107"/>
      <c r="Q25" s="102"/>
      <c r="R25" s="107"/>
      <c r="S25" s="254"/>
      <c r="T25" s="413"/>
      <c r="U25" s="103"/>
      <c r="V25" s="277"/>
      <c r="W25" s="415"/>
    </row>
    <row r="26" spans="1:23" s="70" customFormat="1" ht="15.75" customHeight="1">
      <c r="A26" s="97"/>
      <c r="B26" s="103"/>
      <c r="C26" s="105"/>
      <c r="D26" s="404"/>
      <c r="E26" s="293"/>
      <c r="F26" s="293"/>
      <c r="G26" s="293"/>
      <c r="H26" s="312"/>
      <c r="I26" s="312"/>
      <c r="J26" s="107"/>
      <c r="K26" s="107"/>
      <c r="L26" s="356"/>
      <c r="M26" s="356"/>
      <c r="N26" s="107"/>
      <c r="O26" s="107"/>
      <c r="P26" s="107"/>
      <c r="Q26" s="102"/>
      <c r="R26" s="107"/>
      <c r="S26" s="254"/>
      <c r="T26" s="413"/>
      <c r="U26" s="103"/>
      <c r="V26" s="277"/>
      <c r="W26" s="415"/>
    </row>
    <row r="27" spans="1:23" s="70" customFormat="1" ht="15.75" customHeight="1">
      <c r="A27" s="97"/>
      <c r="B27" s="103"/>
      <c r="C27" s="105"/>
      <c r="D27" s="404"/>
      <c r="E27" s="293"/>
      <c r="F27" s="293"/>
      <c r="G27" s="293"/>
      <c r="H27" s="312"/>
      <c r="I27" s="312"/>
      <c r="J27" s="107"/>
      <c r="K27" s="107"/>
      <c r="L27" s="356"/>
      <c r="M27" s="356"/>
      <c r="N27" s="107"/>
      <c r="O27" s="107"/>
      <c r="P27" s="107"/>
      <c r="Q27" s="102"/>
      <c r="R27" s="107"/>
      <c r="S27" s="254"/>
      <c r="T27" s="413"/>
      <c r="U27" s="103"/>
      <c r="V27" s="277"/>
      <c r="W27" s="415"/>
    </row>
    <row r="28" spans="1:23" s="70" customFormat="1" ht="15.75" customHeight="1">
      <c r="A28" s="97"/>
      <c r="B28" s="103"/>
      <c r="C28" s="105"/>
      <c r="D28" s="404"/>
      <c r="E28" s="293"/>
      <c r="F28" s="293"/>
      <c r="G28" s="293"/>
      <c r="H28" s="312"/>
      <c r="I28" s="312"/>
      <c r="J28" s="107"/>
      <c r="K28" s="107"/>
      <c r="L28" s="356"/>
      <c r="M28" s="356"/>
      <c r="N28" s="107"/>
      <c r="O28" s="107"/>
      <c r="P28" s="107"/>
      <c r="Q28" s="102"/>
      <c r="R28" s="107"/>
      <c r="S28" s="254"/>
      <c r="T28" s="413"/>
      <c r="U28" s="103"/>
      <c r="V28" s="277"/>
      <c r="W28" s="415"/>
    </row>
    <row r="29" spans="1:23" s="70" customFormat="1" ht="15.75" customHeight="1">
      <c r="A29" s="97"/>
      <c r="B29" s="103"/>
      <c r="C29" s="105"/>
      <c r="D29" s="404"/>
      <c r="E29" s="293"/>
      <c r="F29" s="293"/>
      <c r="G29" s="293"/>
      <c r="H29" s="312"/>
      <c r="I29" s="312"/>
      <c r="J29" s="107"/>
      <c r="K29" s="107"/>
      <c r="L29" s="356"/>
      <c r="M29" s="356"/>
      <c r="N29" s="107"/>
      <c r="O29" s="107"/>
      <c r="P29" s="107"/>
      <c r="Q29" s="102"/>
      <c r="R29" s="107"/>
      <c r="S29" s="254"/>
      <c r="T29" s="413"/>
      <c r="U29" s="103"/>
      <c r="V29" s="277"/>
      <c r="W29" s="415"/>
    </row>
    <row r="30" spans="1:23" s="70" customFormat="1" ht="15.75" customHeight="1">
      <c r="A30" s="97"/>
      <c r="B30" s="103"/>
      <c r="C30" s="105"/>
      <c r="D30" s="404"/>
      <c r="E30" s="293"/>
      <c r="F30" s="293"/>
      <c r="G30" s="293"/>
      <c r="H30" s="312"/>
      <c r="I30" s="312"/>
      <c r="J30" s="107"/>
      <c r="K30" s="107"/>
      <c r="L30" s="356"/>
      <c r="M30" s="356"/>
      <c r="N30" s="107"/>
      <c r="O30" s="107"/>
      <c r="P30" s="107"/>
      <c r="Q30" s="102"/>
      <c r="R30" s="107"/>
      <c r="S30" s="254"/>
      <c r="T30" s="413"/>
      <c r="U30" s="103"/>
      <c r="V30" s="277"/>
      <c r="W30" s="415"/>
    </row>
    <row r="31" spans="1:23" s="70" customFormat="1" ht="15.75" customHeight="1">
      <c r="A31" s="97"/>
      <c r="B31" s="103"/>
      <c r="C31" s="105"/>
      <c r="D31" s="404"/>
      <c r="E31" s="293"/>
      <c r="F31" s="293"/>
      <c r="G31" s="293"/>
      <c r="H31" s="312"/>
      <c r="I31" s="312"/>
      <c r="J31" s="107"/>
      <c r="K31" s="107"/>
      <c r="L31" s="356"/>
      <c r="M31" s="356"/>
      <c r="N31" s="107"/>
      <c r="O31" s="107"/>
      <c r="P31" s="107"/>
      <c r="Q31" s="102"/>
      <c r="R31" s="107"/>
      <c r="S31" s="254"/>
      <c r="T31" s="413"/>
      <c r="U31" s="103"/>
      <c r="V31" s="277"/>
      <c r="W31" s="415"/>
    </row>
    <row r="32" spans="1:23" s="70" customFormat="1" ht="15.75" customHeight="1">
      <c r="A32" s="97"/>
      <c r="B32" s="103"/>
      <c r="C32" s="105"/>
      <c r="D32" s="404"/>
      <c r="E32" s="293"/>
      <c r="F32" s="293"/>
      <c r="G32" s="293"/>
      <c r="H32" s="312"/>
      <c r="I32" s="312"/>
      <c r="J32" s="107"/>
      <c r="K32" s="107"/>
      <c r="L32" s="356"/>
      <c r="M32" s="356"/>
      <c r="N32" s="107"/>
      <c r="O32" s="107"/>
      <c r="P32" s="107"/>
      <c r="Q32" s="102"/>
      <c r="R32" s="107"/>
      <c r="S32" s="254"/>
      <c r="T32" s="413"/>
      <c r="U32" s="103"/>
      <c r="V32" s="277"/>
      <c r="W32" s="415"/>
    </row>
    <row r="33" spans="1:23" s="70" customFormat="1" ht="15.75" customHeight="1">
      <c r="A33" s="97"/>
      <c r="B33" s="103"/>
      <c r="C33" s="105"/>
      <c r="D33" s="404"/>
      <c r="E33" s="293"/>
      <c r="F33" s="293"/>
      <c r="G33" s="293"/>
      <c r="H33" s="312"/>
      <c r="I33" s="312"/>
      <c r="J33" s="107"/>
      <c r="K33" s="107"/>
      <c r="L33" s="356"/>
      <c r="M33" s="356"/>
      <c r="N33" s="107"/>
      <c r="O33" s="107"/>
      <c r="P33" s="107"/>
      <c r="Q33" s="102"/>
      <c r="R33" s="107"/>
      <c r="S33" s="254"/>
      <c r="T33" s="413"/>
      <c r="U33" s="103"/>
      <c r="V33" s="277"/>
      <c r="W33" s="415"/>
    </row>
    <row r="34" spans="1:23" s="70" customFormat="1" ht="15.75" customHeight="1">
      <c r="A34" s="97"/>
      <c r="B34" s="103"/>
      <c r="C34" s="105"/>
      <c r="D34" s="404"/>
      <c r="E34" s="293"/>
      <c r="F34" s="293"/>
      <c r="G34" s="293"/>
      <c r="H34" s="312"/>
      <c r="I34" s="312"/>
      <c r="J34" s="107"/>
      <c r="K34" s="107"/>
      <c r="L34" s="356"/>
      <c r="M34" s="356"/>
      <c r="N34" s="107"/>
      <c r="O34" s="107"/>
      <c r="P34" s="107"/>
      <c r="Q34" s="102"/>
      <c r="R34" s="107"/>
      <c r="S34" s="254"/>
      <c r="T34" s="413"/>
      <c r="U34" s="103"/>
      <c r="V34" s="277"/>
      <c r="W34" s="415"/>
    </row>
    <row r="35" spans="1:23" s="70" customFormat="1" ht="15.75" customHeight="1">
      <c r="A35" s="97"/>
      <c r="B35" s="103"/>
      <c r="C35" s="105"/>
      <c r="D35" s="404"/>
      <c r="E35" s="293"/>
      <c r="F35" s="293"/>
      <c r="G35" s="293"/>
      <c r="H35" s="312"/>
      <c r="I35" s="312"/>
      <c r="J35" s="107"/>
      <c r="K35" s="107"/>
      <c r="L35" s="356"/>
      <c r="M35" s="356"/>
      <c r="N35" s="107"/>
      <c r="O35" s="107"/>
      <c r="P35" s="107"/>
      <c r="Q35" s="102"/>
      <c r="R35" s="107"/>
      <c r="S35" s="254"/>
      <c r="T35" s="413"/>
      <c r="U35" s="103"/>
      <c r="V35" s="277"/>
      <c r="W35" s="415"/>
    </row>
    <row r="36" spans="1:23" s="70" customFormat="1" ht="15.75" customHeight="1">
      <c r="A36" s="97"/>
      <c r="B36" s="103"/>
      <c r="C36" s="105"/>
      <c r="D36" s="404"/>
      <c r="E36" s="293"/>
      <c r="F36" s="293"/>
      <c r="G36" s="293"/>
      <c r="H36" s="312"/>
      <c r="I36" s="312"/>
      <c r="J36" s="107"/>
      <c r="K36" s="107"/>
      <c r="L36" s="356"/>
      <c r="M36" s="356"/>
      <c r="N36" s="107"/>
      <c r="O36" s="107"/>
      <c r="P36" s="107"/>
      <c r="Q36" s="102"/>
      <c r="R36" s="107"/>
      <c r="S36" s="254"/>
      <c r="T36" s="413"/>
      <c r="U36" s="103"/>
      <c r="V36" s="277"/>
      <c r="W36" s="415"/>
    </row>
    <row r="37" spans="1:23" s="70" customFormat="1" ht="15.75" customHeight="1">
      <c r="A37" s="97"/>
      <c r="B37" s="103"/>
      <c r="C37" s="105"/>
      <c r="D37" s="404"/>
      <c r="E37" s="293"/>
      <c r="F37" s="293"/>
      <c r="G37" s="293"/>
      <c r="H37" s="312"/>
      <c r="I37" s="312"/>
      <c r="J37" s="107"/>
      <c r="K37" s="107"/>
      <c r="L37" s="356"/>
      <c r="M37" s="356"/>
      <c r="N37" s="107"/>
      <c r="O37" s="107"/>
      <c r="P37" s="107"/>
      <c r="Q37" s="102"/>
      <c r="R37" s="107"/>
      <c r="S37" s="254"/>
      <c r="T37" s="413"/>
      <c r="U37" s="103"/>
      <c r="V37" s="277"/>
      <c r="W37" s="415"/>
    </row>
    <row r="38" spans="1:23" s="70" customFormat="1" ht="15.75" customHeight="1">
      <c r="A38" s="97"/>
      <c r="B38" s="103"/>
      <c r="C38" s="105"/>
      <c r="D38" s="404"/>
      <c r="E38" s="293"/>
      <c r="F38" s="293"/>
      <c r="G38" s="293"/>
      <c r="H38" s="312"/>
      <c r="I38" s="312"/>
      <c r="J38" s="107"/>
      <c r="K38" s="107"/>
      <c r="L38" s="356"/>
      <c r="M38" s="356"/>
      <c r="N38" s="107"/>
      <c r="O38" s="107"/>
      <c r="P38" s="107"/>
      <c r="Q38" s="102"/>
      <c r="R38" s="107"/>
      <c r="S38" s="254"/>
      <c r="T38" s="413"/>
      <c r="U38" s="103"/>
      <c r="V38" s="277"/>
      <c r="W38" s="415"/>
    </row>
    <row r="39" spans="1:23" s="70" customFormat="1" ht="15.75" customHeight="1">
      <c r="A39" s="97"/>
      <c r="B39" s="103"/>
      <c r="C39" s="105"/>
      <c r="D39" s="404"/>
      <c r="E39" s="293"/>
      <c r="F39" s="293"/>
      <c r="G39" s="293"/>
      <c r="H39" s="312"/>
      <c r="I39" s="312"/>
      <c r="J39" s="107"/>
      <c r="K39" s="107"/>
      <c r="L39" s="356"/>
      <c r="M39" s="356"/>
      <c r="N39" s="107"/>
      <c r="O39" s="107"/>
      <c r="P39" s="107"/>
      <c r="Q39" s="102"/>
      <c r="R39" s="107"/>
      <c r="S39" s="254"/>
      <c r="T39" s="413"/>
      <c r="U39" s="103"/>
      <c r="V39" s="277"/>
      <c r="W39" s="415"/>
    </row>
    <row r="40" spans="1:23" s="70" customFormat="1" ht="15.75" customHeight="1">
      <c r="A40" s="97"/>
      <c r="B40" s="103"/>
      <c r="C40" s="105"/>
      <c r="D40" s="404"/>
      <c r="E40" s="293"/>
      <c r="F40" s="293"/>
      <c r="G40" s="293"/>
      <c r="H40" s="312"/>
      <c r="I40" s="312"/>
      <c r="J40" s="107"/>
      <c r="K40" s="107"/>
      <c r="L40" s="356"/>
      <c r="M40" s="356"/>
      <c r="N40" s="107"/>
      <c r="O40" s="107"/>
      <c r="P40" s="107"/>
      <c r="Q40" s="102"/>
      <c r="R40" s="107"/>
      <c r="S40" s="254"/>
      <c r="T40" s="413"/>
      <c r="U40" s="103"/>
      <c r="V40" s="277"/>
      <c r="W40" s="415"/>
    </row>
    <row r="41" spans="1:23" s="70" customFormat="1" ht="15.75" customHeight="1">
      <c r="A41" s="97"/>
      <c r="B41" s="103"/>
      <c r="C41" s="105"/>
      <c r="D41" s="404"/>
      <c r="E41" s="293"/>
      <c r="F41" s="293"/>
      <c r="G41" s="293"/>
      <c r="H41" s="312"/>
      <c r="I41" s="312"/>
      <c r="J41" s="107"/>
      <c r="K41" s="107"/>
      <c r="L41" s="356"/>
      <c r="M41" s="356"/>
      <c r="N41" s="107"/>
      <c r="O41" s="107"/>
      <c r="P41" s="107"/>
      <c r="Q41" s="102"/>
      <c r="R41" s="107"/>
      <c r="S41" s="254"/>
      <c r="T41" s="413"/>
      <c r="U41" s="103"/>
      <c r="V41" s="277"/>
      <c r="W41" s="415"/>
    </row>
    <row r="42" spans="1:23" s="70" customFormat="1" ht="15.75" customHeight="1">
      <c r="A42" s="97"/>
      <c r="B42" s="103"/>
      <c r="C42" s="105"/>
      <c r="D42" s="404"/>
      <c r="E42" s="293"/>
      <c r="F42" s="293"/>
      <c r="G42" s="293"/>
      <c r="H42" s="312"/>
      <c r="I42" s="312"/>
      <c r="J42" s="107"/>
      <c r="K42" s="107"/>
      <c r="L42" s="356"/>
      <c r="M42" s="356"/>
      <c r="N42" s="107"/>
      <c r="O42" s="107"/>
      <c r="P42" s="107"/>
      <c r="Q42" s="102">
        <f>IF(OR(D42="",V42=""),"",IF(ROUND(((V42*12-(YEAR(#REF!)-YEAR(D42))*12-(MONTH(#REF!)-MONTH(D42))))/(V42*12)*100,0)&lt;=15,15,ROUND(((V42*12-(YEAR(#REF!)-YEAR(D42))*12-(MONTH(#REF!)-MONTH(D42))))/(V42*12)*100,0)))</f>
      </c>
      <c r="R42" s="107"/>
      <c r="S42" s="254">
        <f aca="true" t="shared" si="0" ref="S42:S48">IF(OR(O42=0,O42=""),"",ROUND((R42-O42)/O42*100,2))</f>
      </c>
      <c r="T42" s="413"/>
      <c r="U42" s="103"/>
      <c r="V42" s="277"/>
      <c r="W42" s="415"/>
    </row>
    <row r="43" spans="1:23" s="70" customFormat="1" ht="15.75" customHeight="1">
      <c r="A43" s="97"/>
      <c r="B43" s="103"/>
      <c r="C43" s="105"/>
      <c r="D43" s="404"/>
      <c r="E43" s="293"/>
      <c r="F43" s="293"/>
      <c r="G43" s="293"/>
      <c r="H43" s="312"/>
      <c r="I43" s="312"/>
      <c r="J43" s="107"/>
      <c r="K43" s="107"/>
      <c r="L43" s="356"/>
      <c r="M43" s="356"/>
      <c r="N43" s="107"/>
      <c r="O43" s="107"/>
      <c r="P43" s="107"/>
      <c r="Q43" s="102">
        <f>IF(OR(D43="",V43=""),"",IF(ROUND(((V43*12-(YEAR(#REF!)-YEAR(D43))*12-(MONTH(#REF!)-MONTH(D43))))/(V43*12)*100,0)&lt;=15,15,ROUND(((V43*12-(YEAR(#REF!)-YEAR(D43))*12-(MONTH(#REF!)-MONTH(D43))))/(V43*12)*100,0)))</f>
      </c>
      <c r="R43" s="107"/>
      <c r="S43" s="254">
        <f t="shared" si="0"/>
      </c>
      <c r="T43" s="413"/>
      <c r="U43" s="103"/>
      <c r="V43" s="277"/>
      <c r="W43" s="415"/>
    </row>
    <row r="44" spans="1:23" s="70" customFormat="1" ht="15.75" customHeight="1">
      <c r="A44" s="97"/>
      <c r="B44" s="103"/>
      <c r="C44" s="105"/>
      <c r="D44" s="404"/>
      <c r="E44" s="293"/>
      <c r="F44" s="293"/>
      <c r="G44" s="293"/>
      <c r="H44" s="312"/>
      <c r="I44" s="312"/>
      <c r="J44" s="107"/>
      <c r="K44" s="107"/>
      <c r="L44" s="356"/>
      <c r="M44" s="356"/>
      <c r="N44" s="107"/>
      <c r="O44" s="107"/>
      <c r="P44" s="107"/>
      <c r="Q44" s="102">
        <f>IF(OR(D44="",V44=""),"",IF(ROUND(((V44*12-(YEAR(#REF!)-YEAR(D44))*12-(MONTH(#REF!)-MONTH(D44))))/(V44*12)*100,0)&lt;=15,15,ROUND(((V44*12-(YEAR(#REF!)-YEAR(D44))*12-(MONTH(#REF!)-MONTH(D44))))/(V44*12)*100,0)))</f>
      </c>
      <c r="R44" s="107"/>
      <c r="S44" s="254">
        <f t="shared" si="0"/>
      </c>
      <c r="T44" s="413"/>
      <c r="U44" s="103"/>
      <c r="V44" s="277"/>
      <c r="W44" s="415"/>
    </row>
    <row r="45" spans="1:23" s="70" customFormat="1" ht="15.75" customHeight="1">
      <c r="A45" s="97"/>
      <c r="B45" s="103"/>
      <c r="C45" s="105"/>
      <c r="D45" s="404"/>
      <c r="E45" s="293"/>
      <c r="F45" s="293"/>
      <c r="G45" s="293"/>
      <c r="H45" s="312"/>
      <c r="I45" s="312"/>
      <c r="J45" s="107"/>
      <c r="K45" s="107"/>
      <c r="L45" s="356"/>
      <c r="M45" s="356"/>
      <c r="N45" s="107"/>
      <c r="O45" s="107"/>
      <c r="P45" s="107"/>
      <c r="Q45" s="102">
        <f>IF(OR(D45="",V45=""),"",IF(ROUND(((V45*12-(YEAR(#REF!)-YEAR(D45))*12-(MONTH(#REF!)-MONTH(D45))))/(V45*12)*100,0)&lt;=15,15,ROUND(((V45*12-(YEAR(#REF!)-YEAR(D45))*12-(MONTH(#REF!)-MONTH(D45))))/(V45*12)*100,0)))</f>
      </c>
      <c r="R45" s="107"/>
      <c r="S45" s="254">
        <f t="shared" si="0"/>
      </c>
      <c r="T45" s="413"/>
      <c r="U45" s="103"/>
      <c r="V45" s="277"/>
      <c r="W45" s="415"/>
    </row>
    <row r="46" spans="1:23" s="70" customFormat="1" ht="15.75" customHeight="1">
      <c r="A46" s="97"/>
      <c r="B46" s="103"/>
      <c r="C46" s="105"/>
      <c r="D46" s="404"/>
      <c r="E46" s="293"/>
      <c r="F46" s="293"/>
      <c r="G46" s="293"/>
      <c r="H46" s="312"/>
      <c r="I46" s="312"/>
      <c r="J46" s="107"/>
      <c r="K46" s="107"/>
      <c r="L46" s="356"/>
      <c r="M46" s="356"/>
      <c r="N46" s="107"/>
      <c r="O46" s="107"/>
      <c r="P46" s="107"/>
      <c r="Q46" s="102">
        <f>IF(OR(D46="",V46=""),"",IF(ROUND(((V46*12-(YEAR(#REF!)-YEAR(D46))*12-(MONTH(#REF!)-MONTH(D46))))/(V46*12)*100,0)&lt;=15,15,ROUND(((V46*12-(YEAR(#REF!)-YEAR(D46))*12-(MONTH(#REF!)-MONTH(D46))))/(V46*12)*100,0)))</f>
      </c>
      <c r="R46" s="107"/>
      <c r="S46" s="254">
        <f t="shared" si="0"/>
      </c>
      <c r="T46" s="413"/>
      <c r="U46" s="103"/>
      <c r="V46" s="277"/>
      <c r="W46" s="415"/>
    </row>
    <row r="47" spans="1:23" s="70" customFormat="1" ht="15.75" customHeight="1">
      <c r="A47" s="97"/>
      <c r="B47" s="103"/>
      <c r="C47" s="105"/>
      <c r="D47" s="311"/>
      <c r="E47" s="293"/>
      <c r="F47" s="293"/>
      <c r="G47" s="293"/>
      <c r="H47" s="312"/>
      <c r="I47" s="312"/>
      <c r="J47" s="107"/>
      <c r="K47" s="107"/>
      <c r="L47" s="356"/>
      <c r="M47" s="356"/>
      <c r="N47" s="107"/>
      <c r="O47" s="107"/>
      <c r="P47" s="107"/>
      <c r="Q47" s="102">
        <f>IF(OR(D47="",V47=""),"",IF(ROUND(((V47*12-(YEAR(#REF!)-YEAR(D47))*12-(MONTH(#REF!)-MONTH(D47))))/(V47*12)*100,0)&lt;=15,15,ROUND(((V47*12-(YEAR(#REF!)-YEAR(D47))*12-(MONTH(#REF!)-MONTH(D47))))/(V47*12)*100,0)))</f>
      </c>
      <c r="R47" s="107">
        <f aca="true" t="shared" si="1" ref="R47:R56">IF(P47="","",IF(P47=0,0,P47*Q47/100))</f>
      </c>
      <c r="S47" s="254">
        <f t="shared" si="0"/>
      </c>
      <c r="T47" s="293"/>
      <c r="U47" s="103"/>
      <c r="V47" s="277"/>
      <c r="W47" s="415"/>
    </row>
    <row r="48" spans="1:23" s="70" customFormat="1" ht="15.75" customHeight="1">
      <c r="A48" s="97"/>
      <c r="B48" s="103"/>
      <c r="C48" s="105"/>
      <c r="D48" s="311"/>
      <c r="E48" s="293"/>
      <c r="F48" s="293"/>
      <c r="G48" s="293"/>
      <c r="H48" s="312"/>
      <c r="I48" s="312"/>
      <c r="J48" s="107"/>
      <c r="K48" s="107"/>
      <c r="L48" s="356"/>
      <c r="M48" s="356"/>
      <c r="N48" s="107"/>
      <c r="O48" s="107"/>
      <c r="P48" s="107"/>
      <c r="Q48" s="102">
        <f>IF(OR(D48="",V48=""),"",IF(ROUND(((V48*12-(YEAR(#REF!)-YEAR(D48))*12-(MONTH(#REF!)-MONTH(D48))))/(V48*12)*100,0)&lt;=15,15,ROUND(((V48*12-(YEAR(#REF!)-YEAR(D48))*12-(MONTH(#REF!)-MONTH(D48))))/(V48*12)*100,0)))</f>
      </c>
      <c r="R48" s="107">
        <f t="shared" si="1"/>
      </c>
      <c r="S48" s="254">
        <f t="shared" si="0"/>
      </c>
      <c r="T48" s="293"/>
      <c r="U48" s="103"/>
      <c r="V48" s="277"/>
      <c r="W48" s="415"/>
    </row>
    <row r="49" spans="1:23" s="70" customFormat="1" ht="15.75" customHeight="1">
      <c r="A49" s="97"/>
      <c r="B49" s="103"/>
      <c r="C49" s="105"/>
      <c r="D49" s="311"/>
      <c r="E49" s="293"/>
      <c r="F49" s="293"/>
      <c r="G49" s="293"/>
      <c r="H49" s="312"/>
      <c r="I49" s="312"/>
      <c r="J49" s="107"/>
      <c r="K49" s="107"/>
      <c r="L49" s="356"/>
      <c r="M49" s="356"/>
      <c r="N49" s="107"/>
      <c r="O49" s="107"/>
      <c r="P49" s="107"/>
      <c r="Q49" s="102"/>
      <c r="R49" s="107"/>
      <c r="S49" s="254"/>
      <c r="T49" s="293"/>
      <c r="U49" s="103"/>
      <c r="V49" s="277"/>
      <c r="W49" s="415"/>
    </row>
    <row r="50" spans="1:23" s="70" customFormat="1" ht="15.75" customHeight="1">
      <c r="A50" s="97"/>
      <c r="B50" s="103"/>
      <c r="C50" s="105"/>
      <c r="D50" s="311"/>
      <c r="E50" s="293"/>
      <c r="F50" s="293"/>
      <c r="G50" s="293"/>
      <c r="H50" s="312"/>
      <c r="I50" s="312"/>
      <c r="J50" s="107"/>
      <c r="K50" s="107"/>
      <c r="L50" s="356"/>
      <c r="M50" s="356"/>
      <c r="N50" s="107"/>
      <c r="O50" s="107"/>
      <c r="P50" s="107"/>
      <c r="Q50" s="102"/>
      <c r="R50" s="107"/>
      <c r="S50" s="254"/>
      <c r="T50" s="293"/>
      <c r="U50" s="103"/>
      <c r="V50" s="277"/>
      <c r="W50" s="415"/>
    </row>
    <row r="51" spans="1:23" s="70" customFormat="1" ht="15.75" customHeight="1">
      <c r="A51" s="97"/>
      <c r="B51" s="103"/>
      <c r="C51" s="105"/>
      <c r="D51" s="311"/>
      <c r="E51" s="293"/>
      <c r="F51" s="293"/>
      <c r="G51" s="293"/>
      <c r="H51" s="312"/>
      <c r="I51" s="312"/>
      <c r="J51" s="107"/>
      <c r="K51" s="107"/>
      <c r="L51" s="356"/>
      <c r="M51" s="356"/>
      <c r="N51" s="107"/>
      <c r="O51" s="107"/>
      <c r="P51" s="107"/>
      <c r="Q51" s="102">
        <f>IF(OR(D51="",V51=""),"",IF(ROUND(((V51*12-(YEAR(#REF!)-YEAR(D51))*12-(MONTH(#REF!)-MONTH(D51))))/(V51*12)*100,0)&lt;=15,15,ROUND(((V51*12-(YEAR(#REF!)-YEAR(D51))*12-(MONTH(#REF!)-MONTH(D51))))/(V51*12)*100,0)))</f>
      </c>
      <c r="R51" s="107">
        <f t="shared" si="1"/>
      </c>
      <c r="S51" s="254">
        <f aca="true" t="shared" si="2" ref="S51:S58">IF(OR(O51=0,O51=""),"",ROUND((R51-O51)/O51*100,2))</f>
      </c>
      <c r="T51" s="293"/>
      <c r="U51" s="103"/>
      <c r="V51" s="277"/>
      <c r="W51" s="415"/>
    </row>
    <row r="52" spans="1:23" s="70" customFormat="1" ht="15.75" customHeight="1">
      <c r="A52" s="97"/>
      <c r="B52" s="103"/>
      <c r="C52" s="105"/>
      <c r="D52" s="311"/>
      <c r="E52" s="293"/>
      <c r="F52" s="293"/>
      <c r="G52" s="293"/>
      <c r="H52" s="312"/>
      <c r="I52" s="312"/>
      <c r="J52" s="107"/>
      <c r="K52" s="107"/>
      <c r="L52" s="356"/>
      <c r="M52" s="356"/>
      <c r="N52" s="107"/>
      <c r="O52" s="107"/>
      <c r="P52" s="107"/>
      <c r="Q52" s="102">
        <f>IF(OR(D52="",V52=""),"",IF(ROUND(((V52*12-(YEAR(#REF!)-YEAR(D52))*12-(MONTH(#REF!)-MONTH(D52))))/(V52*12)*100,0)&lt;=15,15,ROUND(((V52*12-(YEAR(#REF!)-YEAR(D52))*12-(MONTH(#REF!)-MONTH(D52))))/(V52*12)*100,0)))</f>
      </c>
      <c r="R52" s="107">
        <f t="shared" si="1"/>
      </c>
      <c r="S52" s="254">
        <f t="shared" si="2"/>
      </c>
      <c r="T52" s="293"/>
      <c r="U52" s="103"/>
      <c r="V52" s="277"/>
      <c r="W52" s="415"/>
    </row>
    <row r="53" spans="1:23" s="70" customFormat="1" ht="15.75" customHeight="1">
      <c r="A53" s="97"/>
      <c r="B53" s="103"/>
      <c r="C53" s="105"/>
      <c r="D53" s="311"/>
      <c r="E53" s="293"/>
      <c r="F53" s="293"/>
      <c r="G53" s="293"/>
      <c r="H53" s="312"/>
      <c r="I53" s="312"/>
      <c r="J53" s="107"/>
      <c r="K53" s="107"/>
      <c r="L53" s="356"/>
      <c r="M53" s="356"/>
      <c r="N53" s="107"/>
      <c r="O53" s="107"/>
      <c r="P53" s="107"/>
      <c r="Q53" s="102">
        <f>IF(OR(D53="",V53=""),"",IF(ROUND(((V53*12-(YEAR(#REF!)-YEAR(D53))*12-(MONTH(#REF!)-MONTH(D53))))/(V53*12)*100,0)&lt;=15,15,ROUND(((V53*12-(YEAR(#REF!)-YEAR(D53))*12-(MONTH(#REF!)-MONTH(D53))))/(V53*12)*100,0)))</f>
      </c>
      <c r="R53" s="107">
        <f t="shared" si="1"/>
      </c>
      <c r="S53" s="254">
        <f t="shared" si="2"/>
      </c>
      <c r="T53" s="293"/>
      <c r="U53" s="103"/>
      <c r="V53" s="277"/>
      <c r="W53" s="415"/>
    </row>
    <row r="54" spans="1:23" s="70" customFormat="1" ht="15.75" customHeight="1">
      <c r="A54" s="97"/>
      <c r="B54" s="103"/>
      <c r="C54" s="105"/>
      <c r="D54" s="311"/>
      <c r="E54" s="293"/>
      <c r="F54" s="293"/>
      <c r="G54" s="293"/>
      <c r="H54" s="312"/>
      <c r="I54" s="312"/>
      <c r="J54" s="107"/>
      <c r="K54" s="107"/>
      <c r="L54" s="356"/>
      <c r="M54" s="356"/>
      <c r="N54" s="107"/>
      <c r="O54" s="107"/>
      <c r="P54" s="107"/>
      <c r="Q54" s="102">
        <f>IF(OR(D54="",V54=""),"",IF(ROUND(((V54*12-(YEAR(#REF!)-YEAR(D54))*12-(MONTH(#REF!)-MONTH(D54))))/(V54*12)*100,0)&lt;=15,15,ROUND(((V54*12-(YEAR(#REF!)-YEAR(D54))*12-(MONTH(#REF!)-MONTH(D54))))/(V54*12)*100,0)))</f>
      </c>
      <c r="R54" s="107">
        <f t="shared" si="1"/>
      </c>
      <c r="S54" s="254">
        <f t="shared" si="2"/>
      </c>
      <c r="T54" s="293"/>
      <c r="U54" s="103"/>
      <c r="V54" s="277"/>
      <c r="W54" s="415"/>
    </row>
    <row r="55" spans="1:23" s="70" customFormat="1" ht="15.75" customHeight="1">
      <c r="A55" s="269"/>
      <c r="B55" s="103"/>
      <c r="C55" s="105"/>
      <c r="D55" s="311"/>
      <c r="E55" s="293"/>
      <c r="F55" s="293"/>
      <c r="G55" s="293"/>
      <c r="H55" s="312"/>
      <c r="I55" s="409"/>
      <c r="J55" s="410"/>
      <c r="K55" s="410"/>
      <c r="L55" s="356"/>
      <c r="M55" s="356"/>
      <c r="N55" s="410"/>
      <c r="O55" s="410"/>
      <c r="P55" s="410"/>
      <c r="Q55" s="102">
        <f>IF(OR(D55="",V55=""),"",IF(ROUND(((V55*12-(YEAR(#REF!)-YEAR(D55))*12-(MONTH(#REF!)-MONTH(D55))))/(V55*12)*100,0)&lt;=15,15,ROUND(((V55*12-(YEAR(#REF!)-YEAR(D55))*12-(MONTH(#REF!)-MONTH(D55))))/(V55*12)*100,0)))</f>
      </c>
      <c r="R55" s="107">
        <f t="shared" si="1"/>
      </c>
      <c r="S55" s="254">
        <f t="shared" si="2"/>
      </c>
      <c r="T55" s="416"/>
      <c r="U55" s="103"/>
      <c r="V55" s="277"/>
      <c r="W55" s="415"/>
    </row>
    <row r="56" spans="1:23" s="70" customFormat="1" ht="15.75" customHeight="1">
      <c r="A56" s="269"/>
      <c r="B56" s="103"/>
      <c r="C56" s="105"/>
      <c r="D56" s="311"/>
      <c r="E56" s="293"/>
      <c r="F56" s="293"/>
      <c r="G56" s="293"/>
      <c r="H56" s="312"/>
      <c r="I56" s="409"/>
      <c r="J56" s="410"/>
      <c r="K56" s="410"/>
      <c r="L56" s="356"/>
      <c r="M56" s="356"/>
      <c r="N56" s="410"/>
      <c r="O56" s="410"/>
      <c r="P56" s="410"/>
      <c r="Q56" s="102">
        <f>IF(OR(D56="",V56=""),"",IF(ROUND(((V56*12-(YEAR(#REF!)-YEAR(D56))*12-(MONTH(#REF!)-MONTH(D56))))/(V56*12)*100,0)&lt;=15,15,ROUND(((V56*12-(YEAR(#REF!)-YEAR(D56))*12-(MONTH(#REF!)-MONTH(D56))))/(V56*12)*100,0)))</f>
      </c>
      <c r="R56" s="107">
        <f t="shared" si="1"/>
      </c>
      <c r="S56" s="254">
        <f t="shared" si="2"/>
      </c>
      <c r="T56" s="416"/>
      <c r="U56" s="103"/>
      <c r="V56" s="277"/>
      <c r="W56" s="415"/>
    </row>
    <row r="57" spans="1:23" s="70" customFormat="1" ht="15.75" customHeight="1">
      <c r="A57" s="269"/>
      <c r="B57" s="103"/>
      <c r="C57" s="105"/>
      <c r="D57" s="311"/>
      <c r="E57" s="293"/>
      <c r="F57" s="293"/>
      <c r="G57" s="293"/>
      <c r="H57" s="312"/>
      <c r="I57" s="312"/>
      <c r="J57" s="107"/>
      <c r="K57" s="107"/>
      <c r="L57" s="356"/>
      <c r="M57" s="356"/>
      <c r="N57" s="107"/>
      <c r="O57" s="107"/>
      <c r="P57" s="107"/>
      <c r="Q57" s="102">
        <f>IF(OR(D57="",V57=""),"",IF(ROUND(((V57*12-(YEAR(#REF!)-YEAR(D57))*12-(MONTH(#REF!)-MONTH(D57))))/(V57*12)*100,0)&lt;=15,15,ROUND(((V57*12-(YEAR(#REF!)-YEAR(D57))*12-(MONTH(#REF!)-MONTH(D57))))/(V57*12)*100,0)))</f>
      </c>
      <c r="R57" s="107"/>
      <c r="S57" s="254">
        <f t="shared" si="2"/>
      </c>
      <c r="T57" s="293"/>
      <c r="U57" s="103"/>
      <c r="V57" s="277"/>
      <c r="W57" s="415"/>
    </row>
    <row r="58" spans="1:23" s="70" customFormat="1" ht="15.75" customHeight="1">
      <c r="A58" s="108" t="s">
        <v>381</v>
      </c>
      <c r="B58" s="109"/>
      <c r="C58" s="109"/>
      <c r="D58" s="109"/>
      <c r="E58" s="109"/>
      <c r="F58" s="110"/>
      <c r="G58" s="405"/>
      <c r="H58" s="406"/>
      <c r="I58" s="406"/>
      <c r="J58" s="411">
        <f>SUM(J7:J57)</f>
        <v>0</v>
      </c>
      <c r="K58" s="411">
        <f>SUM(K7:K57)</f>
        <v>0</v>
      </c>
      <c r="L58" s="107"/>
      <c r="M58" s="107"/>
      <c r="N58" s="411">
        <f>SUM(N7:N57)</f>
        <v>0</v>
      </c>
      <c r="O58" s="411">
        <f>SUM(O7:O57)</f>
        <v>0</v>
      </c>
      <c r="P58" s="411">
        <f>SUM(P7:P57)</f>
        <v>0</v>
      </c>
      <c r="Q58" s="417"/>
      <c r="R58" s="411">
        <f>SUM(R7:R57)</f>
        <v>0</v>
      </c>
      <c r="S58" s="254">
        <f t="shared" si="2"/>
      </c>
      <c r="T58" s="406"/>
      <c r="U58" s="103"/>
      <c r="V58" s="277"/>
      <c r="W58" s="415"/>
    </row>
    <row r="59" spans="1:21" s="70" customFormat="1" ht="15.75" customHeight="1">
      <c r="A59" s="113"/>
      <c r="B59" s="84"/>
      <c r="C59" s="84"/>
      <c r="E59" s="86"/>
      <c r="F59" s="86"/>
      <c r="G59" s="86"/>
      <c r="H59" s="86"/>
      <c r="I59" s="86"/>
      <c r="J59" s="85"/>
      <c r="K59" s="85"/>
      <c r="L59" s="85"/>
      <c r="M59" s="85"/>
      <c r="N59" s="85"/>
      <c r="O59" s="85"/>
      <c r="P59" s="85"/>
      <c r="Q59" s="86"/>
      <c r="R59" s="85"/>
      <c r="S59" s="86"/>
      <c r="T59" s="86"/>
      <c r="U59" s="84"/>
    </row>
    <row r="60" spans="1:21" s="70" customFormat="1" ht="15.75" customHeight="1">
      <c r="A60" s="113"/>
      <c r="B60" s="84"/>
      <c r="C60" s="84"/>
      <c r="E60" s="86"/>
      <c r="F60" s="86"/>
      <c r="G60" s="86"/>
      <c r="H60" s="86"/>
      <c r="I60" s="86"/>
      <c r="J60" s="85"/>
      <c r="K60" s="85"/>
      <c r="L60" s="85"/>
      <c r="M60" s="85"/>
      <c r="N60" s="85"/>
      <c r="O60" s="85"/>
      <c r="P60" s="85"/>
      <c r="Q60" s="86"/>
      <c r="R60" s="85"/>
      <c r="S60" s="86"/>
      <c r="T60" s="86"/>
      <c r="U60" s="84"/>
    </row>
    <row r="61" ht="15.75" customHeight="1">
      <c r="J61" s="135"/>
    </row>
    <row r="62" ht="15.75" customHeight="1">
      <c r="J62" s="135"/>
    </row>
    <row r="63" ht="15.75" customHeight="1">
      <c r="J63" s="135"/>
    </row>
    <row r="64" ht="15.75" customHeight="1">
      <c r="J64" s="135"/>
    </row>
    <row r="65" ht="15.75" customHeight="1">
      <c r="J65" s="135"/>
    </row>
    <row r="66" ht="15.75" customHeight="1">
      <c r="J66" s="135"/>
    </row>
    <row r="67" ht="15.75" customHeight="1">
      <c r="J67" s="135"/>
    </row>
    <row r="68" ht="15.75" customHeight="1">
      <c r="J68" s="135"/>
    </row>
    <row r="69" ht="15.75" customHeight="1">
      <c r="J69" s="135"/>
    </row>
    <row r="70" ht="15.75" customHeight="1">
      <c r="J70" s="135"/>
    </row>
  </sheetData>
  <sheetProtection/>
  <mergeCells count="19">
    <mergeCell ref="J5:K5"/>
    <mergeCell ref="L5:M5"/>
    <mergeCell ref="N5:O5"/>
    <mergeCell ref="P5:R5"/>
    <mergeCell ref="A58:F58"/>
    <mergeCell ref="A5:A6"/>
    <mergeCell ref="B5:B6"/>
    <mergeCell ref="C5:C6"/>
    <mergeCell ref="D5:D6"/>
    <mergeCell ref="E5:E6"/>
    <mergeCell ref="F5:F6"/>
    <mergeCell ref="G5:G6"/>
    <mergeCell ref="H5:H6"/>
    <mergeCell ref="I5:I6"/>
    <mergeCell ref="S5:S6"/>
    <mergeCell ref="T5:T6"/>
    <mergeCell ref="U5:U6"/>
    <mergeCell ref="V5:V6"/>
    <mergeCell ref="W5:W6"/>
  </mergeCells>
  <dataValidations count="1">
    <dataValidation allowBlank="1" showInputMessage="1" showErrorMessage="1" imeMode="off" sqref="A4"/>
  </dataValidations>
  <hyperlinks>
    <hyperlink ref="A2" location="'表4-6固资汇总'!A1" display="=IF(表3流资汇总!$A$2=&quot;&quot;,&quot;&quot;,表3流资汇总!$A$2)"/>
    <hyperlink ref="B2" location="科目索引!D25" display="=IF(评估申报表填表摘要!$A$2=&quot;&quot;,&quot;&quot;,评估申报表填表摘要!$A$2)"/>
  </hyperlinks>
  <printOptions horizontalCentered="1"/>
  <pageMargins left="0.35433070866141736" right="0.35433070866141736" top="0.5905511811023623" bottom="0.7874015748031497" header="0.9842519685039371" footer="0.42"/>
  <pageSetup horizontalDpi="600" verticalDpi="600" orientation="landscape" paperSize="9" scale="85"/>
  <headerFooter alignWithMargins="0">
    <oddHeader>&amp;R&amp;9表4-6-1-2
共&amp;N页第&amp;P页
金额单位：人民币元</oddHeader>
    <oddFooter>&amp;L&amp;9被评估单位(或产权持有人)填表人：李永希
填表日期：2011年1月11日&amp;C&amp;9评估人员：
</oddFooter>
  </headerFooter>
  <legacyDrawing r:id="rId2"/>
</worksheet>
</file>

<file path=xl/worksheets/sheet43.xml><?xml version="1.0" encoding="utf-8"?>
<worksheet xmlns="http://schemas.openxmlformats.org/spreadsheetml/2006/main" xmlns:r="http://schemas.openxmlformats.org/officeDocument/2006/relationships">
  <dimension ref="A1:T47"/>
  <sheetViews>
    <sheetView workbookViewId="0" topLeftCell="A1">
      <pane xSplit="2" ySplit="6" topLeftCell="C7" activePane="bottomRight" state="frozen"/>
      <selection pane="bottomRight" activeCell="F20" sqref="F20"/>
    </sheetView>
  </sheetViews>
  <sheetFormatPr defaultColWidth="9.00390625" defaultRowHeight="15.75" customHeight="1"/>
  <cols>
    <col min="1" max="1" width="4.75390625" style="71" customWidth="1"/>
    <col min="2" max="2" width="16.625" style="72" customWidth="1"/>
    <col min="3" max="3" width="4.875" style="73" customWidth="1"/>
    <col min="4" max="4" width="4.375" style="73" customWidth="1"/>
    <col min="5" max="5" width="13.875" style="72" bestFit="1" customWidth="1"/>
    <col min="6" max="6" width="5.375" style="72" customWidth="1"/>
    <col min="7" max="7" width="6.625" style="72" customWidth="1"/>
    <col min="8" max="8" width="8.125" style="73" customWidth="1"/>
    <col min="9" max="12" width="9.625" style="74" customWidth="1"/>
    <col min="13" max="13" width="9.125" style="74" customWidth="1"/>
    <col min="14" max="14" width="8.50390625" style="74" customWidth="1"/>
    <col min="15" max="15" width="8.25390625" style="74" customWidth="1"/>
    <col min="16" max="16" width="6.875" style="74" customWidth="1"/>
    <col min="17" max="17" width="7.375" style="74" customWidth="1"/>
    <col min="18" max="18" width="6.125" style="72" customWidth="1"/>
    <col min="19" max="19" width="4.625" style="73" customWidth="1"/>
    <col min="20" max="20" width="6.625" style="73" customWidth="1"/>
    <col min="21" max="16384" width="9.00390625" style="73" customWidth="1"/>
  </cols>
  <sheetData>
    <row r="1" spans="1:18" s="69" customFormat="1" ht="24.75" customHeight="1">
      <c r="A1" s="76" t="s">
        <v>612</v>
      </c>
      <c r="B1" s="77"/>
      <c r="C1" s="78"/>
      <c r="D1" s="78"/>
      <c r="E1" s="77"/>
      <c r="F1" s="77"/>
      <c r="G1" s="77"/>
      <c r="H1" s="78"/>
      <c r="I1" s="79"/>
      <c r="J1" s="79"/>
      <c r="K1" s="79"/>
      <c r="L1" s="79"/>
      <c r="M1" s="79"/>
      <c r="N1" s="79"/>
      <c r="O1" s="79"/>
      <c r="P1" s="79"/>
      <c r="Q1" s="79"/>
      <c r="R1" s="77"/>
    </row>
    <row r="2" spans="1:18" s="70" customFormat="1" ht="13.5" customHeight="1">
      <c r="A2" s="81" t="str">
        <f>IF('表3流资汇总'!$A$2="","",'表3流资汇总'!$A$2)</f>
        <v>返回</v>
      </c>
      <c r="B2" s="82" t="str">
        <f>IF('评估申报表填表摘要'!$A$2="","",'评估申报表填表摘要'!$A$2)</f>
        <v>返回索引页</v>
      </c>
      <c r="C2" s="83"/>
      <c r="D2" s="83"/>
      <c r="E2" s="282"/>
      <c r="F2" s="282"/>
      <c r="G2" s="282"/>
      <c r="H2" s="83"/>
      <c r="I2" s="85"/>
      <c r="J2" s="85"/>
      <c r="K2" s="135"/>
      <c r="L2" s="135"/>
      <c r="M2" s="135"/>
      <c r="N2" s="135"/>
      <c r="O2" s="135"/>
      <c r="P2" s="135"/>
      <c r="Q2" s="135"/>
      <c r="R2" s="111"/>
    </row>
    <row r="3" spans="1:18" s="70" customFormat="1" ht="13.5" customHeight="1">
      <c r="A3" s="87" t="str">
        <f>'[4]结果汇总'!$D$3</f>
        <v>  评估基准日： 2007年1月31日</v>
      </c>
      <c r="B3" s="88"/>
      <c r="C3" s="89"/>
      <c r="D3" s="89"/>
      <c r="E3" s="88"/>
      <c r="F3" s="88"/>
      <c r="G3" s="88"/>
      <c r="H3" s="89"/>
      <c r="I3" s="90"/>
      <c r="J3" s="90"/>
      <c r="K3" s="90"/>
      <c r="L3" s="90"/>
      <c r="M3" s="90"/>
      <c r="N3" s="90"/>
      <c r="O3" s="90"/>
      <c r="P3" s="90"/>
      <c r="Q3" s="90"/>
      <c r="R3" s="88"/>
    </row>
    <row r="4" spans="1:18" s="70" customFormat="1" ht="13.5" customHeight="1">
      <c r="A4" s="92" t="str">
        <f>'[4]结果汇总'!$A$4</f>
        <v>资产占有单位名称：浙江宝硕管材有限公司</v>
      </c>
      <c r="B4" s="84"/>
      <c r="E4" s="84"/>
      <c r="F4" s="84"/>
      <c r="G4" s="84"/>
      <c r="I4" s="85"/>
      <c r="J4" s="85"/>
      <c r="K4" s="85"/>
      <c r="L4" s="85"/>
      <c r="M4" s="85"/>
      <c r="N4" s="85"/>
      <c r="O4" s="85"/>
      <c r="P4" s="85"/>
      <c r="Q4" s="85"/>
      <c r="R4" s="111"/>
    </row>
    <row r="5" spans="1:20" s="70" customFormat="1" ht="15.75" customHeight="1">
      <c r="A5" s="119" t="s">
        <v>139</v>
      </c>
      <c r="B5" s="119" t="s">
        <v>605</v>
      </c>
      <c r="C5" s="120" t="s">
        <v>606</v>
      </c>
      <c r="D5" s="120" t="s">
        <v>613</v>
      </c>
      <c r="E5" s="119" t="s">
        <v>614</v>
      </c>
      <c r="F5" s="273" t="s">
        <v>615</v>
      </c>
      <c r="G5" s="273" t="s">
        <v>616</v>
      </c>
      <c r="H5" s="120" t="s">
        <v>592</v>
      </c>
      <c r="I5" s="324" t="s">
        <v>113</v>
      </c>
      <c r="J5" s="370"/>
      <c r="K5" s="108" t="s">
        <v>114</v>
      </c>
      <c r="L5" s="110"/>
      <c r="M5" s="108" t="s">
        <v>115</v>
      </c>
      <c r="N5" s="109"/>
      <c r="O5" s="110"/>
      <c r="P5" s="278" t="s">
        <v>117</v>
      </c>
      <c r="Q5" s="278" t="s">
        <v>617</v>
      </c>
      <c r="R5" s="273" t="s">
        <v>380</v>
      </c>
      <c r="S5" s="399" t="s">
        <v>597</v>
      </c>
      <c r="T5" s="376" t="s">
        <v>414</v>
      </c>
    </row>
    <row r="6" spans="1:20" s="83" customFormat="1" ht="15.75" customHeight="1">
      <c r="A6" s="126"/>
      <c r="B6" s="126"/>
      <c r="C6" s="127"/>
      <c r="D6" s="127"/>
      <c r="E6" s="126" t="s">
        <v>618</v>
      </c>
      <c r="F6" s="275"/>
      <c r="G6" s="275"/>
      <c r="H6" s="127"/>
      <c r="I6" s="100" t="s">
        <v>290</v>
      </c>
      <c r="J6" s="100" t="s">
        <v>291</v>
      </c>
      <c r="K6" s="101" t="s">
        <v>290</v>
      </c>
      <c r="L6" s="101" t="s">
        <v>291</v>
      </c>
      <c r="M6" s="101" t="s">
        <v>290</v>
      </c>
      <c r="N6" s="102" t="s">
        <v>552</v>
      </c>
      <c r="O6" s="101" t="s">
        <v>291</v>
      </c>
      <c r="P6" s="279"/>
      <c r="Q6" s="279"/>
      <c r="R6" s="275"/>
      <c r="S6" s="400"/>
      <c r="T6" s="376"/>
    </row>
    <row r="7" spans="1:20" s="70" customFormat="1" ht="15.75" customHeight="1">
      <c r="A7" s="97"/>
      <c r="B7" s="103"/>
      <c r="C7" s="277"/>
      <c r="D7" s="134"/>
      <c r="E7" s="103"/>
      <c r="F7" s="105"/>
      <c r="G7" s="105"/>
      <c r="H7" s="395"/>
      <c r="I7" s="107"/>
      <c r="J7" s="107"/>
      <c r="K7" s="107"/>
      <c r="L7" s="107"/>
      <c r="M7" s="107"/>
      <c r="N7" s="97">
        <f aca="true" t="shared" si="0" ref="N7:N34">IF(OR(H7="",S7=""),"",IF(ROUND(((S7*12-(YEAR(T$7)-YEAR(H7))*12-(MONTH(T$7)-MONTH(H7))))/(S7*12)*100,0)&lt;=15,15,ROUND(((S7*12-(YEAR(T$7)-YEAR(H7))*12-(MONTH(T$7)-MONTH(H7))))/(S7*12)*100,0)))</f>
      </c>
      <c r="O7" s="107"/>
      <c r="P7" s="254">
        <f>IF(OR(L7=0,L7=""),"",ROUND((O7-L7)/L7*100,2))</f>
      </c>
      <c r="Q7" s="401"/>
      <c r="R7" s="103"/>
      <c r="S7" s="277"/>
      <c r="T7" s="402">
        <v>39172</v>
      </c>
    </row>
    <row r="8" spans="1:20" s="70" customFormat="1" ht="15.75" customHeight="1">
      <c r="A8" s="97"/>
      <c r="B8" s="103"/>
      <c r="C8" s="277"/>
      <c r="D8" s="134"/>
      <c r="E8" s="103"/>
      <c r="F8" s="105"/>
      <c r="G8" s="105"/>
      <c r="H8" s="395"/>
      <c r="I8" s="107"/>
      <c r="J8" s="107"/>
      <c r="K8" s="107"/>
      <c r="L8" s="107"/>
      <c r="M8" s="107"/>
      <c r="N8" s="97">
        <f t="shared" si="0"/>
      </c>
      <c r="O8" s="107"/>
      <c r="P8" s="254">
        <f aca="true" t="shared" si="1" ref="P8:P35">IF(OR(L8=0,L8=""),"",ROUND((O8-L8)/L8*100,2))</f>
      </c>
      <c r="Q8" s="401"/>
      <c r="R8" s="103"/>
      <c r="S8" s="277"/>
      <c r="T8" s="364"/>
    </row>
    <row r="9" spans="1:20" s="70" customFormat="1" ht="15.75" customHeight="1">
      <c r="A9" s="97"/>
      <c r="B9" s="396"/>
      <c r="C9" s="397"/>
      <c r="D9" s="134"/>
      <c r="E9" s="398"/>
      <c r="F9" s="397"/>
      <c r="G9" s="105"/>
      <c r="H9" s="311"/>
      <c r="I9" s="107"/>
      <c r="J9" s="107"/>
      <c r="K9" s="107"/>
      <c r="L9" s="107"/>
      <c r="M9" s="107"/>
      <c r="N9" s="97">
        <f t="shared" si="0"/>
      </c>
      <c r="O9" s="107">
        <f aca="true" t="shared" si="2" ref="O9:O20">IF(M9="","",IF(M9=0,0,M9*N9/100))</f>
      </c>
      <c r="P9" s="254">
        <f t="shared" si="1"/>
      </c>
      <c r="Q9" s="401"/>
      <c r="R9" s="103"/>
      <c r="S9" s="277"/>
      <c r="T9" s="365"/>
    </row>
    <row r="10" spans="1:20" s="70" customFormat="1" ht="15.75" customHeight="1">
      <c r="A10" s="97"/>
      <c r="B10" s="103"/>
      <c r="C10" s="397"/>
      <c r="D10" s="134"/>
      <c r="E10" s="398"/>
      <c r="F10" s="397"/>
      <c r="G10" s="105"/>
      <c r="H10" s="311"/>
      <c r="I10" s="107"/>
      <c r="J10" s="107"/>
      <c r="K10" s="107"/>
      <c r="L10" s="107"/>
      <c r="M10" s="107"/>
      <c r="N10" s="97">
        <f t="shared" si="0"/>
      </c>
      <c r="O10" s="107">
        <f t="shared" si="2"/>
      </c>
      <c r="P10" s="254">
        <f t="shared" si="1"/>
      </c>
      <c r="Q10" s="401"/>
      <c r="R10" s="103"/>
      <c r="S10" s="277"/>
      <c r="T10" s="365"/>
    </row>
    <row r="11" spans="1:20" s="70" customFormat="1" ht="15.75" customHeight="1">
      <c r="A11" s="97"/>
      <c r="B11" s="103"/>
      <c r="C11" s="397"/>
      <c r="D11" s="134"/>
      <c r="E11" s="398"/>
      <c r="F11" s="397"/>
      <c r="G11" s="105"/>
      <c r="H11" s="311"/>
      <c r="I11" s="107"/>
      <c r="J11" s="107"/>
      <c r="K11" s="107"/>
      <c r="L11" s="107"/>
      <c r="M11" s="107"/>
      <c r="N11" s="97">
        <f t="shared" si="0"/>
      </c>
      <c r="O11" s="107">
        <f t="shared" si="2"/>
      </c>
      <c r="P11" s="254">
        <f t="shared" si="1"/>
      </c>
      <c r="Q11" s="401"/>
      <c r="R11" s="103"/>
      <c r="S11" s="277"/>
      <c r="T11" s="365"/>
    </row>
    <row r="12" spans="1:20" s="70" customFormat="1" ht="15.75" customHeight="1">
      <c r="A12" s="97"/>
      <c r="B12" s="103"/>
      <c r="C12" s="397"/>
      <c r="D12" s="134"/>
      <c r="E12" s="398"/>
      <c r="F12" s="397"/>
      <c r="G12" s="105"/>
      <c r="H12" s="311"/>
      <c r="I12" s="107"/>
      <c r="J12" s="107"/>
      <c r="K12" s="107"/>
      <c r="L12" s="107"/>
      <c r="M12" s="107"/>
      <c r="N12" s="97">
        <f t="shared" si="0"/>
      </c>
      <c r="O12" s="107">
        <f t="shared" si="2"/>
      </c>
      <c r="P12" s="254">
        <f t="shared" si="1"/>
      </c>
      <c r="Q12" s="401"/>
      <c r="R12" s="103"/>
      <c r="S12" s="277"/>
      <c r="T12" s="365"/>
    </row>
    <row r="13" spans="1:20" s="70" customFormat="1" ht="15.75" customHeight="1">
      <c r="A13" s="97"/>
      <c r="B13" s="103"/>
      <c r="C13" s="397"/>
      <c r="D13" s="134"/>
      <c r="E13" s="398"/>
      <c r="F13" s="397"/>
      <c r="G13" s="105"/>
      <c r="H13" s="311"/>
      <c r="I13" s="107"/>
      <c r="J13" s="107"/>
      <c r="K13" s="107"/>
      <c r="L13" s="107"/>
      <c r="M13" s="107"/>
      <c r="N13" s="97">
        <f t="shared" si="0"/>
      </c>
      <c r="O13" s="107">
        <f t="shared" si="2"/>
      </c>
      <c r="P13" s="254">
        <f t="shared" si="1"/>
      </c>
      <c r="Q13" s="401"/>
      <c r="R13" s="103"/>
      <c r="S13" s="277"/>
      <c r="T13" s="365"/>
    </row>
    <row r="14" spans="1:20" s="70" customFormat="1" ht="15.75" customHeight="1">
      <c r="A14" s="269"/>
      <c r="B14" s="103"/>
      <c r="C14" s="397"/>
      <c r="D14" s="134"/>
      <c r="E14" s="398"/>
      <c r="F14" s="397"/>
      <c r="G14" s="105"/>
      <c r="H14" s="311"/>
      <c r="I14" s="107"/>
      <c r="J14" s="107"/>
      <c r="K14" s="107"/>
      <c r="L14" s="107"/>
      <c r="M14" s="107"/>
      <c r="N14" s="97">
        <f t="shared" si="0"/>
      </c>
      <c r="O14" s="107">
        <f t="shared" si="2"/>
      </c>
      <c r="P14" s="254">
        <f t="shared" si="1"/>
      </c>
      <c r="Q14" s="401"/>
      <c r="R14" s="103"/>
      <c r="S14" s="277"/>
      <c r="T14" s="365"/>
    </row>
    <row r="15" spans="1:20" s="70" customFormat="1" ht="15.75" customHeight="1">
      <c r="A15" s="269"/>
      <c r="B15" s="103"/>
      <c r="C15" s="277"/>
      <c r="D15" s="134"/>
      <c r="E15" s="398"/>
      <c r="F15" s="105"/>
      <c r="G15" s="105"/>
      <c r="H15" s="311"/>
      <c r="I15" s="107"/>
      <c r="J15" s="107"/>
      <c r="K15" s="107"/>
      <c r="L15" s="107"/>
      <c r="M15" s="107"/>
      <c r="N15" s="97">
        <f t="shared" si="0"/>
      </c>
      <c r="O15" s="107">
        <f t="shared" si="2"/>
      </c>
      <c r="P15" s="254">
        <f t="shared" si="1"/>
      </c>
      <c r="Q15" s="401"/>
      <c r="R15" s="103"/>
      <c r="S15" s="277"/>
      <c r="T15" s="365"/>
    </row>
    <row r="16" spans="1:20" s="70" customFormat="1" ht="15.75" customHeight="1">
      <c r="A16" s="269"/>
      <c r="B16" s="103"/>
      <c r="C16" s="277"/>
      <c r="D16" s="134"/>
      <c r="E16" s="398"/>
      <c r="F16" s="105"/>
      <c r="G16" s="105"/>
      <c r="H16" s="311"/>
      <c r="I16" s="107"/>
      <c r="J16" s="107"/>
      <c r="K16" s="107"/>
      <c r="L16" s="107"/>
      <c r="M16" s="107"/>
      <c r="N16" s="97">
        <f t="shared" si="0"/>
      </c>
      <c r="O16" s="107">
        <f t="shared" si="2"/>
      </c>
      <c r="P16" s="254">
        <f t="shared" si="1"/>
      </c>
      <c r="Q16" s="401"/>
      <c r="R16" s="103"/>
      <c r="S16" s="277"/>
      <c r="T16" s="365"/>
    </row>
    <row r="17" spans="1:20" s="70" customFormat="1" ht="15.75" customHeight="1">
      <c r="A17" s="269"/>
      <c r="B17" s="103"/>
      <c r="C17" s="277"/>
      <c r="D17" s="134"/>
      <c r="E17" s="398"/>
      <c r="F17" s="105"/>
      <c r="G17" s="105"/>
      <c r="H17" s="311"/>
      <c r="I17" s="107"/>
      <c r="J17" s="107"/>
      <c r="K17" s="107"/>
      <c r="L17" s="107"/>
      <c r="M17" s="107"/>
      <c r="N17" s="97">
        <f t="shared" si="0"/>
      </c>
      <c r="O17" s="107">
        <f t="shared" si="2"/>
      </c>
      <c r="P17" s="254">
        <f t="shared" si="1"/>
      </c>
      <c r="Q17" s="401"/>
      <c r="R17" s="103"/>
      <c r="S17" s="277"/>
      <c r="T17" s="365"/>
    </row>
    <row r="18" spans="1:20" s="70" customFormat="1" ht="15.75" customHeight="1">
      <c r="A18" s="269"/>
      <c r="B18" s="103"/>
      <c r="C18" s="277"/>
      <c r="D18" s="134"/>
      <c r="E18" s="398"/>
      <c r="F18" s="105"/>
      <c r="G18" s="105"/>
      <c r="H18" s="311"/>
      <c r="I18" s="107"/>
      <c r="J18" s="107"/>
      <c r="K18" s="107"/>
      <c r="L18" s="107"/>
      <c r="M18" s="107"/>
      <c r="N18" s="97">
        <f t="shared" si="0"/>
      </c>
      <c r="O18" s="107">
        <f t="shared" si="2"/>
      </c>
      <c r="P18" s="254">
        <f t="shared" si="1"/>
      </c>
      <c r="Q18" s="401"/>
      <c r="R18" s="103"/>
      <c r="S18" s="277"/>
      <c r="T18" s="365"/>
    </row>
    <row r="19" spans="1:20" s="70" customFormat="1" ht="15.75" customHeight="1">
      <c r="A19" s="269"/>
      <c r="B19" s="103"/>
      <c r="C19" s="277"/>
      <c r="D19" s="134"/>
      <c r="E19" s="398"/>
      <c r="F19" s="105"/>
      <c r="G19" s="105"/>
      <c r="H19" s="311"/>
      <c r="I19" s="107"/>
      <c r="J19" s="107"/>
      <c r="K19" s="107"/>
      <c r="L19" s="107"/>
      <c r="M19" s="107"/>
      <c r="N19" s="97">
        <f t="shared" si="0"/>
      </c>
      <c r="O19" s="107">
        <f t="shared" si="2"/>
      </c>
      <c r="P19" s="254">
        <f t="shared" si="1"/>
      </c>
      <c r="Q19" s="401"/>
      <c r="R19" s="103"/>
      <c r="S19" s="277"/>
      <c r="T19" s="365"/>
    </row>
    <row r="20" spans="1:20" s="70" customFormat="1" ht="15.75" customHeight="1">
      <c r="A20" s="269"/>
      <c r="B20" s="103"/>
      <c r="C20" s="277"/>
      <c r="D20" s="134"/>
      <c r="E20" s="398"/>
      <c r="F20" s="105"/>
      <c r="G20" s="105"/>
      <c r="H20" s="311"/>
      <c r="I20" s="107"/>
      <c r="J20" s="107"/>
      <c r="K20" s="107"/>
      <c r="L20" s="107"/>
      <c r="M20" s="107"/>
      <c r="N20" s="97">
        <f t="shared" si="0"/>
      </c>
      <c r="O20" s="107">
        <f t="shared" si="2"/>
      </c>
      <c r="P20" s="254">
        <f t="shared" si="1"/>
      </c>
      <c r="Q20" s="401"/>
      <c r="R20" s="103"/>
      <c r="S20" s="277"/>
      <c r="T20" s="365"/>
    </row>
    <row r="21" spans="1:20" s="70" customFormat="1" ht="15.75" customHeight="1">
      <c r="A21" s="97"/>
      <c r="B21" s="103"/>
      <c r="C21" s="134"/>
      <c r="D21" s="134"/>
      <c r="E21" s="103"/>
      <c r="F21" s="105"/>
      <c r="G21" s="105"/>
      <c r="H21" s="311"/>
      <c r="I21" s="107"/>
      <c r="J21" s="107"/>
      <c r="K21" s="107"/>
      <c r="L21" s="107"/>
      <c r="M21" s="107"/>
      <c r="N21" s="97">
        <f t="shared" si="0"/>
      </c>
      <c r="O21" s="107">
        <f>IF(M21="","",IF(M21=0,0,M21*#REF!/100))</f>
      </c>
      <c r="P21" s="254">
        <f t="shared" si="1"/>
      </c>
      <c r="Q21" s="107"/>
      <c r="R21" s="103"/>
      <c r="S21" s="277"/>
      <c r="T21" s="365"/>
    </row>
    <row r="22" spans="1:20" s="70" customFormat="1" ht="15.75" customHeight="1">
      <c r="A22" s="97"/>
      <c r="B22" s="103"/>
      <c r="C22" s="134"/>
      <c r="D22" s="134"/>
      <c r="E22" s="103"/>
      <c r="F22" s="105"/>
      <c r="G22" s="105"/>
      <c r="H22" s="311"/>
      <c r="I22" s="107"/>
      <c r="J22" s="107"/>
      <c r="K22" s="107"/>
      <c r="L22" s="107"/>
      <c r="M22" s="107"/>
      <c r="N22" s="97">
        <f t="shared" si="0"/>
      </c>
      <c r="O22" s="107">
        <f>IF(M22="","",IF(M22=0,0,M22*#REF!/100))</f>
      </c>
      <c r="P22" s="254">
        <f t="shared" si="1"/>
      </c>
      <c r="Q22" s="107"/>
      <c r="R22" s="103"/>
      <c r="S22" s="277"/>
      <c r="T22" s="365"/>
    </row>
    <row r="23" spans="1:20" s="70" customFormat="1" ht="15.75" customHeight="1">
      <c r="A23" s="97"/>
      <c r="B23" s="103"/>
      <c r="C23" s="134"/>
      <c r="D23" s="134"/>
      <c r="E23" s="103"/>
      <c r="F23" s="105"/>
      <c r="G23" s="105"/>
      <c r="H23" s="311"/>
      <c r="I23" s="107"/>
      <c r="J23" s="107"/>
      <c r="K23" s="107"/>
      <c r="L23" s="107"/>
      <c r="M23" s="107"/>
      <c r="N23" s="97">
        <f t="shared" si="0"/>
      </c>
      <c r="O23" s="107">
        <f>IF(M23="","",IF(M23=0,0,M23*#REF!/100))</f>
      </c>
      <c r="P23" s="254">
        <f t="shared" si="1"/>
      </c>
      <c r="Q23" s="107"/>
      <c r="R23" s="103"/>
      <c r="S23" s="277"/>
      <c r="T23" s="365"/>
    </row>
    <row r="24" spans="1:20" s="70" customFormat="1" ht="15.75" customHeight="1">
      <c r="A24" s="97"/>
      <c r="B24" s="103"/>
      <c r="C24" s="134"/>
      <c r="D24" s="134"/>
      <c r="E24" s="103"/>
      <c r="F24" s="105"/>
      <c r="G24" s="105"/>
      <c r="H24" s="311"/>
      <c r="I24" s="107"/>
      <c r="J24" s="107"/>
      <c r="K24" s="107"/>
      <c r="L24" s="107"/>
      <c r="M24" s="107"/>
      <c r="N24" s="97">
        <f t="shared" si="0"/>
      </c>
      <c r="O24" s="107">
        <f>IF(M24="","",IF(M24=0,0,M24*#REF!/100))</f>
      </c>
      <c r="P24" s="254">
        <f t="shared" si="1"/>
      </c>
      <c r="Q24" s="107"/>
      <c r="R24" s="103"/>
      <c r="S24" s="277"/>
      <c r="T24" s="365"/>
    </row>
    <row r="25" spans="1:20" s="70" customFormat="1" ht="15.75" customHeight="1">
      <c r="A25" s="97"/>
      <c r="B25" s="103"/>
      <c r="C25" s="134"/>
      <c r="D25" s="134"/>
      <c r="E25" s="103"/>
      <c r="F25" s="105"/>
      <c r="G25" s="105"/>
      <c r="H25" s="311"/>
      <c r="I25" s="107"/>
      <c r="J25" s="107"/>
      <c r="K25" s="107"/>
      <c r="L25" s="107"/>
      <c r="M25" s="107"/>
      <c r="N25" s="97">
        <f t="shared" si="0"/>
      </c>
      <c r="O25" s="107">
        <f>IF(M25="","",IF(M25=0,0,M25*#REF!/100))</f>
      </c>
      <c r="P25" s="254">
        <f t="shared" si="1"/>
      </c>
      <c r="Q25" s="107"/>
      <c r="R25" s="103"/>
      <c r="S25" s="277"/>
      <c r="T25" s="365"/>
    </row>
    <row r="26" spans="1:20" s="70" customFormat="1" ht="15.75" customHeight="1">
      <c r="A26" s="97"/>
      <c r="B26" s="103"/>
      <c r="C26" s="134"/>
      <c r="D26" s="134"/>
      <c r="E26" s="103"/>
      <c r="F26" s="105"/>
      <c r="G26" s="105"/>
      <c r="H26" s="311"/>
      <c r="I26" s="107"/>
      <c r="J26" s="107"/>
      <c r="K26" s="107"/>
      <c r="L26" s="107"/>
      <c r="M26" s="107"/>
      <c r="N26" s="97">
        <f t="shared" si="0"/>
      </c>
      <c r="O26" s="107">
        <f>IF(M26="","",IF(M26=0,0,M26*#REF!/100))</f>
      </c>
      <c r="P26" s="254">
        <f t="shared" si="1"/>
      </c>
      <c r="Q26" s="107"/>
      <c r="R26" s="103"/>
      <c r="S26" s="277"/>
      <c r="T26" s="365"/>
    </row>
    <row r="27" spans="1:20" s="70" customFormat="1" ht="15.75" customHeight="1">
      <c r="A27" s="269"/>
      <c r="B27" s="103"/>
      <c r="C27" s="134"/>
      <c r="D27" s="134"/>
      <c r="E27" s="103"/>
      <c r="F27" s="105"/>
      <c r="G27" s="105"/>
      <c r="H27" s="311"/>
      <c r="I27" s="107"/>
      <c r="J27" s="107"/>
      <c r="K27" s="107"/>
      <c r="L27" s="107"/>
      <c r="M27" s="107"/>
      <c r="N27" s="97">
        <f t="shared" si="0"/>
      </c>
      <c r="O27" s="107"/>
      <c r="P27" s="254">
        <f t="shared" si="1"/>
      </c>
      <c r="Q27" s="107"/>
      <c r="R27" s="103"/>
      <c r="S27" s="277"/>
      <c r="T27" s="365"/>
    </row>
    <row r="28" spans="1:20" s="70" customFormat="1" ht="15.75" customHeight="1">
      <c r="A28" s="269"/>
      <c r="B28" s="103"/>
      <c r="C28" s="134"/>
      <c r="D28" s="134"/>
      <c r="E28" s="103"/>
      <c r="F28" s="105"/>
      <c r="G28" s="105"/>
      <c r="H28" s="311"/>
      <c r="I28" s="107"/>
      <c r="J28" s="107"/>
      <c r="K28" s="107"/>
      <c r="L28" s="107"/>
      <c r="M28" s="107"/>
      <c r="N28" s="97">
        <f t="shared" si="0"/>
      </c>
      <c r="O28" s="107">
        <f>IF(M28="","",IF(M28=0,0,M28*#REF!/100))</f>
      </c>
      <c r="P28" s="254">
        <f t="shared" si="1"/>
      </c>
      <c r="Q28" s="107"/>
      <c r="R28" s="103"/>
      <c r="S28" s="277"/>
      <c r="T28" s="365"/>
    </row>
    <row r="29" spans="1:20" s="70" customFormat="1" ht="15.75" customHeight="1">
      <c r="A29" s="269"/>
      <c r="B29" s="103"/>
      <c r="C29" s="134"/>
      <c r="D29" s="134"/>
      <c r="E29" s="103"/>
      <c r="F29" s="105"/>
      <c r="G29" s="105"/>
      <c r="H29" s="311"/>
      <c r="I29" s="107"/>
      <c r="J29" s="107"/>
      <c r="K29" s="107"/>
      <c r="L29" s="107"/>
      <c r="M29" s="107"/>
      <c r="N29" s="97">
        <f t="shared" si="0"/>
      </c>
      <c r="O29" s="107">
        <f>IF(M29="","",IF(M29=0,0,M29*#REF!/100))</f>
      </c>
      <c r="P29" s="254">
        <f t="shared" si="1"/>
      </c>
      <c r="Q29" s="107"/>
      <c r="R29" s="103"/>
      <c r="S29" s="277"/>
      <c r="T29" s="365"/>
    </row>
    <row r="30" spans="1:20" s="70" customFormat="1" ht="15.75" customHeight="1">
      <c r="A30" s="269"/>
      <c r="B30" s="103"/>
      <c r="C30" s="134"/>
      <c r="D30" s="134"/>
      <c r="E30" s="103"/>
      <c r="F30" s="105"/>
      <c r="G30" s="105"/>
      <c r="H30" s="311"/>
      <c r="I30" s="107"/>
      <c r="J30" s="107"/>
      <c r="K30" s="107"/>
      <c r="L30" s="107"/>
      <c r="M30" s="107"/>
      <c r="N30" s="97">
        <f t="shared" si="0"/>
      </c>
      <c r="O30" s="107">
        <f>IF(M30="","",IF(M30=0,0,M30*#REF!/100))</f>
      </c>
      <c r="P30" s="254">
        <f t="shared" si="1"/>
      </c>
      <c r="Q30" s="107"/>
      <c r="R30" s="103"/>
      <c r="S30" s="277"/>
      <c r="T30" s="365"/>
    </row>
    <row r="31" spans="1:20" s="70" customFormat="1" ht="15.75" customHeight="1">
      <c r="A31" s="269"/>
      <c r="B31" s="103"/>
      <c r="C31" s="134"/>
      <c r="D31" s="134"/>
      <c r="E31" s="103"/>
      <c r="F31" s="105"/>
      <c r="G31" s="105"/>
      <c r="H31" s="311"/>
      <c r="I31" s="107"/>
      <c r="J31" s="107"/>
      <c r="K31" s="107"/>
      <c r="L31" s="107"/>
      <c r="M31" s="107"/>
      <c r="N31" s="97">
        <f t="shared" si="0"/>
      </c>
      <c r="O31" s="107">
        <f>IF(M31="","",IF(M31=0,0,M31*#REF!/100))</f>
      </c>
      <c r="P31" s="254">
        <f t="shared" si="1"/>
      </c>
      <c r="Q31" s="107"/>
      <c r="R31" s="103"/>
      <c r="S31" s="277"/>
      <c r="T31" s="365"/>
    </row>
    <row r="32" spans="1:20" s="70" customFormat="1" ht="15.75" customHeight="1">
      <c r="A32" s="269"/>
      <c r="B32" s="103"/>
      <c r="C32" s="134"/>
      <c r="D32" s="134"/>
      <c r="E32" s="103"/>
      <c r="F32" s="105"/>
      <c r="G32" s="105"/>
      <c r="H32" s="311"/>
      <c r="I32" s="107"/>
      <c r="J32" s="107"/>
      <c r="K32" s="107"/>
      <c r="L32" s="107"/>
      <c r="M32" s="107"/>
      <c r="N32" s="97">
        <f t="shared" si="0"/>
      </c>
      <c r="O32" s="107">
        <f>IF(M32="","",IF(M32=0,0,M32*#REF!/100))</f>
      </c>
      <c r="P32" s="254">
        <f t="shared" si="1"/>
      </c>
      <c r="Q32" s="107"/>
      <c r="R32" s="103"/>
      <c r="S32" s="277"/>
      <c r="T32" s="365"/>
    </row>
    <row r="33" spans="1:20" s="70" customFormat="1" ht="15.75" customHeight="1">
      <c r="A33" s="269"/>
      <c r="B33" s="103"/>
      <c r="C33" s="134"/>
      <c r="D33" s="134"/>
      <c r="E33" s="103"/>
      <c r="F33" s="105"/>
      <c r="G33" s="105"/>
      <c r="H33" s="311"/>
      <c r="I33" s="107"/>
      <c r="J33" s="107"/>
      <c r="K33" s="107"/>
      <c r="L33" s="107"/>
      <c r="M33" s="107"/>
      <c r="N33" s="97">
        <f t="shared" si="0"/>
      </c>
      <c r="O33" s="107">
        <f>IF(M33="","",IF(M33=0,0,M33*#REF!/100))</f>
      </c>
      <c r="P33" s="254">
        <f t="shared" si="1"/>
      </c>
      <c r="Q33" s="107"/>
      <c r="R33" s="103"/>
      <c r="S33" s="277"/>
      <c r="T33" s="365"/>
    </row>
    <row r="34" spans="1:20" s="70" customFormat="1" ht="15.75" customHeight="1">
      <c r="A34" s="269"/>
      <c r="B34" s="103"/>
      <c r="C34" s="134"/>
      <c r="D34" s="134"/>
      <c r="E34" s="103"/>
      <c r="F34" s="105"/>
      <c r="G34" s="105"/>
      <c r="H34" s="311"/>
      <c r="I34" s="107"/>
      <c r="J34" s="107"/>
      <c r="K34" s="107"/>
      <c r="L34" s="107"/>
      <c r="M34" s="107"/>
      <c r="N34" s="97">
        <f t="shared" si="0"/>
      </c>
      <c r="O34" s="107"/>
      <c r="P34" s="254">
        <f t="shared" si="1"/>
      </c>
      <c r="Q34" s="107"/>
      <c r="R34" s="103"/>
      <c r="S34" s="277"/>
      <c r="T34" s="365"/>
    </row>
    <row r="35" spans="1:20" s="70" customFormat="1" ht="15.75" customHeight="1">
      <c r="A35" s="108" t="s">
        <v>381</v>
      </c>
      <c r="B35" s="109"/>
      <c r="C35" s="109"/>
      <c r="D35" s="109"/>
      <c r="E35" s="109"/>
      <c r="F35" s="110"/>
      <c r="G35" s="105"/>
      <c r="H35" s="104"/>
      <c r="I35" s="107">
        <f>SUM(I7:I34)</f>
        <v>0</v>
      </c>
      <c r="J35" s="107">
        <f>SUM(J7:J34)</f>
        <v>0</v>
      </c>
      <c r="K35" s="107">
        <f>SUM(K7:K34)</f>
        <v>0</v>
      </c>
      <c r="L35" s="107">
        <f>SUM(L7:L34)</f>
        <v>0</v>
      </c>
      <c r="M35" s="107">
        <f>SUM(M7:M34)-M8</f>
        <v>0</v>
      </c>
      <c r="N35" s="107"/>
      <c r="O35" s="107">
        <f>SUM(O7:O34)-O8</f>
        <v>0</v>
      </c>
      <c r="P35" s="254">
        <f t="shared" si="1"/>
      </c>
      <c r="Q35" s="107"/>
      <c r="R35" s="103"/>
      <c r="S35" s="277"/>
      <c r="T35" s="365"/>
    </row>
    <row r="36" spans="1:18" s="70" customFormat="1" ht="15.75" customHeight="1">
      <c r="A36" s="113"/>
      <c r="B36" s="84"/>
      <c r="E36" s="84"/>
      <c r="F36" s="84"/>
      <c r="G36" s="84"/>
      <c r="I36" s="85"/>
      <c r="J36" s="85"/>
      <c r="K36" s="85"/>
      <c r="L36" s="85"/>
      <c r="M36" s="85"/>
      <c r="N36" s="85"/>
      <c r="O36" s="85"/>
      <c r="P36" s="85"/>
      <c r="Q36" s="85"/>
      <c r="R36" s="84"/>
    </row>
    <row r="37" spans="1:10" ht="15.75" customHeight="1">
      <c r="A37" s="256"/>
      <c r="B37" s="257"/>
      <c r="C37" s="258"/>
      <c r="D37" s="258"/>
      <c r="E37" s="257"/>
      <c r="F37" s="257"/>
      <c r="G37" s="257"/>
      <c r="H37" s="258"/>
      <c r="I37" s="259"/>
      <c r="J37" s="259"/>
    </row>
    <row r="38" ht="15.75" customHeight="1">
      <c r="I38" s="135"/>
    </row>
    <row r="39" ht="15.75" customHeight="1">
      <c r="I39" s="135"/>
    </row>
    <row r="40" ht="15.75" customHeight="1">
      <c r="I40" s="135"/>
    </row>
    <row r="41" ht="15.75" customHeight="1">
      <c r="I41" s="135"/>
    </row>
    <row r="42" ht="15.75" customHeight="1">
      <c r="I42" s="135"/>
    </row>
    <row r="43" ht="15.75" customHeight="1">
      <c r="I43" s="135"/>
    </row>
    <row r="44" ht="15.75" customHeight="1">
      <c r="I44" s="135"/>
    </row>
    <row r="45" ht="15.75" customHeight="1">
      <c r="I45" s="135"/>
    </row>
    <row r="46" ht="15.75" customHeight="1">
      <c r="I46" s="135"/>
    </row>
    <row r="47" ht="15.75" customHeight="1">
      <c r="I47" s="135"/>
    </row>
  </sheetData>
  <sheetProtection/>
  <mergeCells count="16">
    <mergeCell ref="I5:J5"/>
    <mergeCell ref="K5:L5"/>
    <mergeCell ref="M5:O5"/>
    <mergeCell ref="A35:F35"/>
    <mergeCell ref="A5:A6"/>
    <mergeCell ref="B5:B6"/>
    <mergeCell ref="C5:C6"/>
    <mergeCell ref="D5:D6"/>
    <mergeCell ref="F5:F6"/>
    <mergeCell ref="G5:G6"/>
    <mergeCell ref="H5:H6"/>
    <mergeCell ref="P5:P6"/>
    <mergeCell ref="Q5:Q6"/>
    <mergeCell ref="R5:R6"/>
    <mergeCell ref="S5:S6"/>
    <mergeCell ref="T5:T6"/>
  </mergeCells>
  <dataValidations count="1">
    <dataValidation allowBlank="1" showInputMessage="1" showErrorMessage="1" imeMode="off" sqref="A4"/>
  </dataValidations>
  <hyperlinks>
    <hyperlink ref="A2" location="'表4-6固资汇总'!A1" display="=IF(表3流资汇总!$A$2=&quot;&quot;,&quot;&quot;,表3流资汇总!$A$2)"/>
    <hyperlink ref="B2" location="科目索引!D25" display="=IF(评估申报表填表摘要!$A$2=&quot;&quot;,&quot;&quot;,评估申报表填表摘要!$A$2)"/>
  </hyperlinks>
  <printOptions horizontalCentered="1"/>
  <pageMargins left="0.35433070866141736" right="0.35433070866141736" top="0.5905511811023623" bottom="0.7874015748031497" header="0.9842519685039371" footer="0.42"/>
  <pageSetup horizontalDpi="600" verticalDpi="600" orientation="landscape" paperSize="9" scale="85"/>
  <headerFooter alignWithMargins="0">
    <oddHeader>&amp;R&amp;9表4-6-1-3
共&amp;N页第&amp;P页
金额单位：人民币元</oddHeader>
    <oddFooter>&amp;L&amp;9资产占有单位填表人：
填表日期：     年  月  日&amp;C&amp;9评估人员：
</oddFooter>
  </headerFooter>
  <legacyDrawing r:id="rId2"/>
</worksheet>
</file>

<file path=xl/worksheets/sheet44.xml><?xml version="1.0" encoding="utf-8"?>
<worksheet xmlns="http://schemas.openxmlformats.org/spreadsheetml/2006/main" xmlns:r="http://schemas.openxmlformats.org/officeDocument/2006/relationships">
  <dimension ref="A1:W30"/>
  <sheetViews>
    <sheetView workbookViewId="0" topLeftCell="A1">
      <pane xSplit="3" ySplit="6" topLeftCell="D7" activePane="bottomRight" state="frozen"/>
      <selection pane="bottomRight" activeCell="Z16" sqref="Z16"/>
    </sheetView>
  </sheetViews>
  <sheetFormatPr defaultColWidth="9.00390625" defaultRowHeight="15.75" customHeight="1"/>
  <cols>
    <col min="1" max="1" width="3.75390625" style="71" customWidth="1"/>
    <col min="2" max="2" width="4.625" style="72" hidden="1" customWidth="1"/>
    <col min="3" max="3" width="13.00390625" style="149" customWidth="1"/>
    <col min="4" max="4" width="7.375" style="149" customWidth="1"/>
    <col min="5" max="5" width="9.00390625" style="72" customWidth="1"/>
    <col min="6" max="7" width="4.625" style="72" customWidth="1"/>
    <col min="8" max="8" width="7.625" style="73" customWidth="1"/>
    <col min="9" max="9" width="12.50390625" style="73" hidden="1" customWidth="1"/>
    <col min="10" max="10" width="7.625" style="73" hidden="1" customWidth="1"/>
    <col min="11" max="11" width="11.75390625" style="74" customWidth="1"/>
    <col min="12" max="12" width="11.375" style="74" customWidth="1"/>
    <col min="13" max="14" width="10.625" style="74" hidden="1" customWidth="1"/>
    <col min="15" max="15" width="11.125" style="74" customWidth="1"/>
    <col min="16" max="16" width="6.25390625" style="379" customWidth="1"/>
    <col min="17" max="17" width="9.375" style="74" customWidth="1"/>
    <col min="18" max="18" width="6.75390625" style="75" customWidth="1"/>
    <col min="19" max="19" width="6.125" style="72" customWidth="1"/>
    <col min="20" max="20" width="4.625" style="71" hidden="1" customWidth="1"/>
    <col min="21" max="21" width="6.625" style="345" hidden="1" customWidth="1"/>
    <col min="22" max="22" width="7.875" style="74" hidden="1" customWidth="1"/>
    <col min="23" max="23" width="7.50390625" style="71" hidden="1" customWidth="1"/>
    <col min="24" max="24" width="9.00390625" style="73" customWidth="1"/>
    <col min="25" max="25" width="10.50390625" style="73" bestFit="1" customWidth="1"/>
    <col min="26" max="16384" width="9.00390625" style="73" customWidth="1"/>
  </cols>
  <sheetData>
    <row r="1" spans="1:23" s="305" customFormat="1" ht="24.75" customHeight="1">
      <c r="A1" s="150" t="s">
        <v>619</v>
      </c>
      <c r="B1" s="150"/>
      <c r="C1" s="150"/>
      <c r="D1" s="150"/>
      <c r="E1" s="150"/>
      <c r="F1" s="150"/>
      <c r="G1" s="150"/>
      <c r="H1" s="150"/>
      <c r="I1" s="150"/>
      <c r="J1" s="150"/>
      <c r="K1" s="150"/>
      <c r="L1" s="150"/>
      <c r="M1" s="150"/>
      <c r="N1" s="150"/>
      <c r="O1" s="150"/>
      <c r="P1" s="150"/>
      <c r="Q1" s="150"/>
      <c r="R1" s="150"/>
      <c r="S1" s="150"/>
      <c r="T1" s="150"/>
      <c r="U1" s="361"/>
      <c r="V1" s="389"/>
      <c r="W1" s="150"/>
    </row>
    <row r="2" spans="1:23" s="70" customFormat="1" ht="13.5" customHeight="1">
      <c r="A2" s="367" t="str">
        <f>IF('表3流资汇总'!$A$2="","",'表3流资汇总'!$A$2)</f>
        <v>返回</v>
      </c>
      <c r="B2" s="82" t="str">
        <f>IF('评估申报表填表摘要'!$A$2="","",'评估申报表填表摘要'!$A$2)</f>
        <v>返回索引页</v>
      </c>
      <c r="C2" s="282"/>
      <c r="D2" s="282"/>
      <c r="E2" s="84"/>
      <c r="F2" s="84"/>
      <c r="G2" s="84"/>
      <c r="K2" s="85"/>
      <c r="L2" s="85"/>
      <c r="M2" s="85"/>
      <c r="N2" s="85"/>
      <c r="O2" s="85"/>
      <c r="P2" s="383"/>
      <c r="Q2" s="85"/>
      <c r="R2" s="86"/>
      <c r="S2" s="111"/>
      <c r="T2" s="113"/>
      <c r="U2" s="362"/>
      <c r="V2" s="85"/>
      <c r="W2" s="113"/>
    </row>
    <row r="3" spans="1:23" s="70" customFormat="1" ht="13.5" customHeight="1">
      <c r="A3" s="266" t="str">
        <f>'结果汇总'!$A$3</f>
        <v>  评估基准日：2020年3月12日</v>
      </c>
      <c r="B3" s="266"/>
      <c r="C3" s="266"/>
      <c r="D3" s="266"/>
      <c r="E3" s="266"/>
      <c r="F3" s="266"/>
      <c r="G3" s="266"/>
      <c r="H3" s="266"/>
      <c r="I3" s="266"/>
      <c r="J3" s="266"/>
      <c r="K3" s="266"/>
      <c r="L3" s="266"/>
      <c r="M3" s="266"/>
      <c r="N3" s="266"/>
      <c r="O3" s="266"/>
      <c r="P3" s="266"/>
      <c r="Q3" s="266"/>
      <c r="R3" s="266"/>
      <c r="S3" s="266"/>
      <c r="T3" s="113"/>
      <c r="U3" s="362"/>
      <c r="V3" s="85"/>
      <c r="W3" s="113"/>
    </row>
    <row r="4" spans="1:23" s="70" customFormat="1" ht="13.5" customHeight="1">
      <c r="A4" s="92" t="str">
        <f>'结果汇总'!$A$4</f>
        <v>被评估单位（或者产权持有单位）：左世合、周海翔、云南渝庆建筑劳务有限公司</v>
      </c>
      <c r="B4" s="84"/>
      <c r="C4" s="282"/>
      <c r="D4" s="282"/>
      <c r="E4" s="84"/>
      <c r="F4" s="84"/>
      <c r="G4" s="84"/>
      <c r="K4" s="85"/>
      <c r="L4" s="85"/>
      <c r="M4" s="85"/>
      <c r="N4" s="85"/>
      <c r="O4" s="85"/>
      <c r="P4" s="383"/>
      <c r="Q4" s="85"/>
      <c r="R4" s="86"/>
      <c r="S4" s="111"/>
      <c r="T4" s="113"/>
      <c r="U4" s="362"/>
      <c r="V4" s="85"/>
      <c r="W4" s="113"/>
    </row>
    <row r="5" spans="1:23" s="70" customFormat="1" ht="15.75" customHeight="1">
      <c r="A5" s="273" t="s">
        <v>139</v>
      </c>
      <c r="B5" s="273" t="s">
        <v>620</v>
      </c>
      <c r="C5" s="119" t="s">
        <v>621</v>
      </c>
      <c r="D5" s="119" t="s">
        <v>622</v>
      </c>
      <c r="E5" s="119" t="s">
        <v>623</v>
      </c>
      <c r="F5" s="273" t="s">
        <v>443</v>
      </c>
      <c r="G5" s="273" t="s">
        <v>449</v>
      </c>
      <c r="H5" s="120" t="s">
        <v>624</v>
      </c>
      <c r="I5" s="170" t="s">
        <v>625</v>
      </c>
      <c r="J5" s="120" t="s">
        <v>626</v>
      </c>
      <c r="K5" s="351" t="s">
        <v>113</v>
      </c>
      <c r="L5" s="351"/>
      <c r="M5" s="357" t="s">
        <v>114</v>
      </c>
      <c r="N5" s="357"/>
      <c r="O5" s="108" t="s">
        <v>115</v>
      </c>
      <c r="P5" s="109"/>
      <c r="Q5" s="110"/>
      <c r="R5" s="278" t="s">
        <v>117</v>
      </c>
      <c r="S5" s="119" t="s">
        <v>380</v>
      </c>
      <c r="T5" s="358" t="s">
        <v>597</v>
      </c>
      <c r="U5" s="363" t="s">
        <v>414</v>
      </c>
      <c r="V5" s="101" t="s">
        <v>627</v>
      </c>
      <c r="W5" s="97" t="s">
        <v>628</v>
      </c>
    </row>
    <row r="6" spans="1:23" s="70" customFormat="1" ht="15.75" customHeight="1">
      <c r="A6" s="275"/>
      <c r="B6" s="275"/>
      <c r="C6" s="126"/>
      <c r="D6" s="126"/>
      <c r="E6" s="126"/>
      <c r="F6" s="275"/>
      <c r="G6" s="275"/>
      <c r="H6" s="127"/>
      <c r="I6" s="173"/>
      <c r="J6" s="127"/>
      <c r="K6" s="352" t="s">
        <v>290</v>
      </c>
      <c r="L6" s="352" t="s">
        <v>291</v>
      </c>
      <c r="M6" s="101" t="s">
        <v>290</v>
      </c>
      <c r="N6" s="101" t="s">
        <v>291</v>
      </c>
      <c r="O6" s="101" t="s">
        <v>290</v>
      </c>
      <c r="P6" s="384" t="s">
        <v>552</v>
      </c>
      <c r="Q6" s="321" t="s">
        <v>291</v>
      </c>
      <c r="R6" s="279"/>
      <c r="S6" s="126"/>
      <c r="T6" s="359"/>
      <c r="U6" s="363"/>
      <c r="V6" s="101"/>
      <c r="W6" s="97"/>
    </row>
    <row r="7" spans="1:23" s="148" customFormat="1" ht="15.75" customHeight="1">
      <c r="A7" s="380"/>
      <c r="B7" s="380"/>
      <c r="C7" s="381"/>
      <c r="D7" s="160"/>
      <c r="E7" s="160"/>
      <c r="F7" s="380"/>
      <c r="G7" s="380"/>
      <c r="H7" s="382"/>
      <c r="I7" s="160"/>
      <c r="J7" s="382"/>
      <c r="K7" s="385"/>
      <c r="L7" s="385"/>
      <c r="M7" s="199"/>
      <c r="N7" s="199"/>
      <c r="O7" s="199"/>
      <c r="P7" s="386"/>
      <c r="Q7" s="390"/>
      <c r="R7" s="391"/>
      <c r="S7" s="160"/>
      <c r="T7" s="392"/>
      <c r="U7" s="158"/>
      <c r="V7" s="161"/>
      <c r="W7" s="154"/>
    </row>
    <row r="8" spans="1:23" s="148" customFormat="1" ht="15.75" customHeight="1">
      <c r="A8" s="380"/>
      <c r="B8" s="380"/>
      <c r="C8" s="381"/>
      <c r="D8" s="160"/>
      <c r="E8" s="160"/>
      <c r="F8" s="380"/>
      <c r="G8" s="380"/>
      <c r="H8" s="382"/>
      <c r="I8" s="160"/>
      <c r="J8" s="382"/>
      <c r="K8" s="385"/>
      <c r="L8" s="385"/>
      <c r="M8" s="199"/>
      <c r="N8" s="199"/>
      <c r="O8" s="199"/>
      <c r="P8" s="386"/>
      <c r="Q8" s="390"/>
      <c r="R8" s="391"/>
      <c r="S8" s="160"/>
      <c r="T8" s="392"/>
      <c r="U8" s="158"/>
      <c r="V8" s="161"/>
      <c r="W8" s="154"/>
    </row>
    <row r="9" spans="1:23" s="148" customFormat="1" ht="15.75" customHeight="1">
      <c r="A9" s="380"/>
      <c r="B9" s="380"/>
      <c r="C9" s="381"/>
      <c r="D9" s="160"/>
      <c r="E9" s="160"/>
      <c r="F9" s="380"/>
      <c r="G9" s="380"/>
      <c r="H9" s="382"/>
      <c r="I9" s="160"/>
      <c r="J9" s="382"/>
      <c r="K9" s="385"/>
      <c r="L9" s="385"/>
      <c r="M9" s="199"/>
      <c r="N9" s="199"/>
      <c r="O9" s="199"/>
      <c r="P9" s="386"/>
      <c r="Q9" s="390"/>
      <c r="R9" s="391"/>
      <c r="S9" s="160"/>
      <c r="T9" s="392"/>
      <c r="U9" s="158"/>
      <c r="V9" s="161"/>
      <c r="W9" s="154"/>
    </row>
    <row r="10" spans="1:23" s="148" customFormat="1" ht="15.75" customHeight="1">
      <c r="A10" s="380"/>
      <c r="B10" s="380"/>
      <c r="C10" s="381"/>
      <c r="D10" s="160"/>
      <c r="E10" s="160"/>
      <c r="F10" s="380"/>
      <c r="G10" s="380"/>
      <c r="H10" s="382"/>
      <c r="I10" s="160"/>
      <c r="J10" s="382"/>
      <c r="K10" s="385"/>
      <c r="L10" s="385"/>
      <c r="M10" s="199"/>
      <c r="N10" s="199"/>
      <c r="O10" s="199"/>
      <c r="P10" s="386"/>
      <c r="Q10" s="390"/>
      <c r="R10" s="391"/>
      <c r="S10" s="160"/>
      <c r="T10" s="392"/>
      <c r="U10" s="158"/>
      <c r="V10" s="161"/>
      <c r="W10" s="154"/>
    </row>
    <row r="11" spans="1:23" s="148" customFormat="1" ht="15.75" customHeight="1">
      <c r="A11" s="380"/>
      <c r="B11" s="380"/>
      <c r="C11" s="381"/>
      <c r="D11" s="160"/>
      <c r="E11" s="160"/>
      <c r="F11" s="380"/>
      <c r="G11" s="380"/>
      <c r="H11" s="382"/>
      <c r="I11" s="160"/>
      <c r="J11" s="382"/>
      <c r="K11" s="385"/>
      <c r="L11" s="385"/>
      <c r="M11" s="199"/>
      <c r="N11" s="199"/>
      <c r="O11" s="199"/>
      <c r="P11" s="386"/>
      <c r="Q11" s="390"/>
      <c r="R11" s="391"/>
      <c r="S11" s="160"/>
      <c r="T11" s="392"/>
      <c r="U11" s="158"/>
      <c r="V11" s="161"/>
      <c r="W11" s="154"/>
    </row>
    <row r="12" spans="1:23" s="148" customFormat="1" ht="15.75" customHeight="1">
      <c r="A12" s="380"/>
      <c r="B12" s="380"/>
      <c r="C12" s="381"/>
      <c r="D12" s="160"/>
      <c r="E12" s="160"/>
      <c r="F12" s="380"/>
      <c r="G12" s="380"/>
      <c r="H12" s="382"/>
      <c r="I12" s="160"/>
      <c r="J12" s="382"/>
      <c r="K12" s="385"/>
      <c r="L12" s="385"/>
      <c r="M12" s="199"/>
      <c r="N12" s="199"/>
      <c r="O12" s="199"/>
      <c r="P12" s="386"/>
      <c r="Q12" s="390"/>
      <c r="R12" s="391"/>
      <c r="S12" s="160"/>
      <c r="T12" s="392"/>
      <c r="U12" s="158"/>
      <c r="V12" s="161"/>
      <c r="W12" s="154"/>
    </row>
    <row r="13" spans="1:23" s="148" customFormat="1" ht="15.75" customHeight="1">
      <c r="A13" s="380"/>
      <c r="B13" s="380"/>
      <c r="C13" s="381"/>
      <c r="D13" s="160"/>
      <c r="E13" s="160"/>
      <c r="F13" s="380"/>
      <c r="G13" s="380"/>
      <c r="H13" s="382"/>
      <c r="I13" s="160"/>
      <c r="J13" s="382"/>
      <c r="K13" s="385"/>
      <c r="L13" s="385"/>
      <c r="M13" s="199"/>
      <c r="N13" s="199"/>
      <c r="O13" s="199"/>
      <c r="P13" s="386"/>
      <c r="Q13" s="390"/>
      <c r="R13" s="391"/>
      <c r="S13" s="160"/>
      <c r="T13" s="392"/>
      <c r="U13" s="158"/>
      <c r="V13" s="161"/>
      <c r="W13" s="154"/>
    </row>
    <row r="14" spans="1:23" s="148" customFormat="1" ht="15.75" customHeight="1">
      <c r="A14" s="380"/>
      <c r="B14" s="380"/>
      <c r="C14" s="381"/>
      <c r="D14" s="160"/>
      <c r="E14" s="160"/>
      <c r="F14" s="380"/>
      <c r="G14" s="380"/>
      <c r="H14" s="382"/>
      <c r="I14" s="160"/>
      <c r="J14" s="382"/>
      <c r="K14" s="385"/>
      <c r="L14" s="385"/>
      <c r="M14" s="199"/>
      <c r="N14" s="199"/>
      <c r="O14" s="199"/>
      <c r="P14" s="386"/>
      <c r="Q14" s="390"/>
      <c r="R14" s="391"/>
      <c r="S14" s="160"/>
      <c r="T14" s="392"/>
      <c r="U14" s="158"/>
      <c r="V14" s="161"/>
      <c r="W14" s="154"/>
    </row>
    <row r="15" spans="1:23" s="70" customFormat="1" ht="15.75" customHeight="1">
      <c r="A15" s="97"/>
      <c r="B15" s="103"/>
      <c r="C15" s="105"/>
      <c r="D15" s="105"/>
      <c r="E15" s="103"/>
      <c r="F15" s="105"/>
      <c r="G15" s="105"/>
      <c r="H15" s="311"/>
      <c r="I15" s="311"/>
      <c r="J15" s="311"/>
      <c r="K15" s="356"/>
      <c r="L15" s="356"/>
      <c r="M15" s="106"/>
      <c r="N15" s="356"/>
      <c r="O15" s="107"/>
      <c r="P15" s="384">
        <f>IF(OR(J15="",T15=""),"",IF(ROUND(((T15*12-(YEAR(#REF!)-YEAR(J15))*12-(MONTH(#REF!)-MONTH(J15))))/(T15*12)*100,0)&lt;=15,15,ROUND(((T15*12-(YEAR(#REF!)-YEAR(J15))*12-(MONTH(#REF!)-MONTH(J15))))/(T15*12)*100,0)))</f>
      </c>
      <c r="Q15" s="107"/>
      <c r="R15" s="254">
        <f>IF(OR(N15=0,N15=""),"",ROUND((Q15-N15)/N15*100,2))</f>
      </c>
      <c r="S15" s="103"/>
      <c r="T15" s="97"/>
      <c r="U15" s="391"/>
      <c r="V15" s="145"/>
      <c r="W15" s="131"/>
    </row>
    <row r="16" spans="1:23" s="70" customFormat="1" ht="15.75" customHeight="1">
      <c r="A16" s="97"/>
      <c r="B16" s="103"/>
      <c r="C16" s="105"/>
      <c r="D16" s="105"/>
      <c r="E16" s="103"/>
      <c r="F16" s="105"/>
      <c r="G16" s="105">
        <f>SUM(G15:G15)</f>
        <v>0</v>
      </c>
      <c r="H16" s="311"/>
      <c r="I16" s="311"/>
      <c r="J16" s="311"/>
      <c r="K16" s="356"/>
      <c r="L16" s="356"/>
      <c r="M16" s="356"/>
      <c r="N16" s="356"/>
      <c r="O16" s="107"/>
      <c r="P16" s="384">
        <f>IF(OR(J16="",T16=""),"",IF(ROUND(((T16*12-(YEAR(#REF!)-YEAR(J16))*12-(MONTH(#REF!)-MONTH(J16))))/(T16*12)*100,0)&lt;=15,15,ROUND(((T16*12-(YEAR(#REF!)-YEAR(J16))*12-(MONTH(#REF!)-MONTH(J16))))/(T16*12)*100,0)))</f>
      </c>
      <c r="Q16" s="107"/>
      <c r="R16" s="254">
        <f>IF(OR(N16=0,N16=""),"",ROUND((Q16-N16)/N16*100,2))</f>
      </c>
      <c r="S16" s="103"/>
      <c r="T16" s="97"/>
      <c r="U16" s="391"/>
      <c r="V16" s="145"/>
      <c r="W16" s="131"/>
    </row>
    <row r="17" spans="1:23" s="70" customFormat="1" ht="15.75" customHeight="1">
      <c r="A17" s="277" t="s">
        <v>381</v>
      </c>
      <c r="B17" s="277"/>
      <c r="C17" s="277"/>
      <c r="D17" s="277"/>
      <c r="E17" s="277"/>
      <c r="F17" s="277"/>
      <c r="G17" s="277"/>
      <c r="H17" s="277"/>
      <c r="I17" s="277"/>
      <c r="J17" s="277"/>
      <c r="K17" s="107">
        <f>SUM(K7:K16)</f>
        <v>0</v>
      </c>
      <c r="L17" s="107">
        <f>SUM(L7:L16)</f>
        <v>0</v>
      </c>
      <c r="M17" s="107">
        <f>SUM(M7:M16)</f>
        <v>0</v>
      </c>
      <c r="N17" s="107">
        <f>SUM(N7:N16)</f>
        <v>0</v>
      </c>
      <c r="O17" s="107">
        <f>SUM(O7:O16)</f>
        <v>0</v>
      </c>
      <c r="P17" s="387"/>
      <c r="Q17" s="107">
        <f>SUM(Q7:Q16)</f>
        <v>0</v>
      </c>
      <c r="R17" s="254">
        <f>IF(OR(N17=0,N17=""),"",ROUND((Q17-N17)/N17*100,2))</f>
      </c>
      <c r="S17" s="103"/>
      <c r="T17" s="97"/>
      <c r="U17" s="391"/>
      <c r="V17" s="106"/>
      <c r="W17" s="131"/>
    </row>
    <row r="27" spans="12:18" ht="15.75" customHeight="1">
      <c r="L27" s="388"/>
      <c r="R27" s="393"/>
    </row>
    <row r="29" ht="15.75" customHeight="1">
      <c r="R29" s="394"/>
    </row>
    <row r="30" ht="15.75" customHeight="1">
      <c r="Q30" s="75"/>
    </row>
  </sheetData>
  <sheetProtection/>
  <mergeCells count="20">
    <mergeCell ref="A1:S1"/>
    <mergeCell ref="A3:S3"/>
    <mergeCell ref="O5:Q5"/>
    <mergeCell ref="A17:J17"/>
    <mergeCell ref="A5:A6"/>
    <mergeCell ref="B5:B6"/>
    <mergeCell ref="C5:C6"/>
    <mergeCell ref="D5:D6"/>
    <mergeCell ref="E5:E6"/>
    <mergeCell ref="F5:F6"/>
    <mergeCell ref="G5:G6"/>
    <mergeCell ref="H5:H6"/>
    <mergeCell ref="I5:I6"/>
    <mergeCell ref="J5:J6"/>
    <mergeCell ref="R5:R6"/>
    <mergeCell ref="S5:S6"/>
    <mergeCell ref="T5:T6"/>
    <mergeCell ref="U5:U6"/>
    <mergeCell ref="V5:V6"/>
    <mergeCell ref="W5:W6"/>
  </mergeCells>
  <dataValidations count="1">
    <dataValidation allowBlank="1" showInputMessage="1" showErrorMessage="1" imeMode="off" sqref="A4"/>
  </dataValidations>
  <hyperlinks>
    <hyperlink ref="B2" location="科目索引!D27" display="=IF(评估申报表填表摘要!$A$2=&quot;&quot;,&quot;&quot;,评估申报表填表摘要!$A$2)"/>
    <hyperlink ref="A2" location="'表4-6固资汇总'!A1" display="=IF(表3流资汇总!$A$2=&quot;&quot;,&quot;&quot;,表3流资汇总!$A$2)"/>
  </hyperlinks>
  <printOptions horizontalCentered="1"/>
  <pageMargins left="0.35433070866141736" right="0.35433070866141736" top="0.5905511811023623" bottom="0.7874015748031497" header="1.0236220472440944" footer="0.3937007874015748"/>
  <pageSetup horizontalDpi="600" verticalDpi="600" orientation="landscape" paperSize="9"/>
  <headerFooter alignWithMargins="0">
    <oddHeader>&amp;R&amp;9表4-6-2-1
共&amp;N页第&amp;P页
金额单位：人民币元</oddHeader>
    <oddFooter>&amp;L&amp;9被评估单位（或产权持有人）填表人：
填表日期：     年  月  日&amp;C&amp;9评估人员：冯敏云、毕兆强
</oddFooter>
  </headerFooter>
  <legacyDrawing r:id="rId2"/>
</worksheet>
</file>

<file path=xl/worksheets/sheet45.xml><?xml version="1.0" encoding="utf-8"?>
<worksheet xmlns="http://schemas.openxmlformats.org/spreadsheetml/2006/main" xmlns:r="http://schemas.openxmlformats.org/officeDocument/2006/relationships">
  <sheetPr>
    <tabColor theme="0"/>
  </sheetPr>
  <dimension ref="A1:W14"/>
  <sheetViews>
    <sheetView workbookViewId="0" topLeftCell="E1">
      <selection activeCell="H19" sqref="H19"/>
    </sheetView>
  </sheetViews>
  <sheetFormatPr defaultColWidth="9.00390625" defaultRowHeight="15.75" customHeight="1"/>
  <cols>
    <col min="1" max="1" width="3.125" style="71" customWidth="1"/>
    <col min="2" max="2" width="10.25390625" style="72" customWidth="1"/>
    <col min="3" max="3" width="18.625" style="72" customWidth="1"/>
    <col min="4" max="4" width="16.25390625" style="72" customWidth="1"/>
    <col min="5" max="5" width="7.625" style="72" customWidth="1"/>
    <col min="6" max="6" width="6.625" style="73" customWidth="1"/>
    <col min="7" max="7" width="7.00390625" style="73" customWidth="1"/>
    <col min="8" max="8" width="9.00390625" style="73" customWidth="1"/>
    <col min="9" max="9" width="10.625" style="366" customWidth="1"/>
    <col min="10" max="10" width="9.50390625" style="366" customWidth="1"/>
    <col min="11" max="12" width="6.50390625" style="74" customWidth="1"/>
    <col min="13" max="14" width="6.00390625" style="74" customWidth="1"/>
    <col min="15" max="15" width="8.00390625" style="74" customWidth="1"/>
    <col min="16" max="16" width="9.25390625" style="74" customWidth="1"/>
    <col min="17" max="17" width="10.00390625" style="74" customWidth="1"/>
    <col min="18" max="18" width="9.125" style="71" customWidth="1"/>
    <col min="19" max="19" width="9.125" style="74" customWidth="1"/>
    <col min="20" max="20" width="6.375" style="73" customWidth="1"/>
    <col min="21" max="21" width="14.375" style="72" customWidth="1"/>
    <col min="22" max="22" width="4.625" style="71" customWidth="1"/>
    <col min="23" max="23" width="6.625" style="73" customWidth="1"/>
    <col min="24" max="16384" width="9.00390625" style="73" customWidth="1"/>
  </cols>
  <sheetData>
    <row r="1" spans="1:22" s="305" customFormat="1" ht="24.75" customHeight="1">
      <c r="A1" s="76" t="s">
        <v>629</v>
      </c>
      <c r="B1" s="77"/>
      <c r="C1" s="77"/>
      <c r="D1" s="77"/>
      <c r="E1" s="77"/>
      <c r="F1" s="78"/>
      <c r="G1" s="78"/>
      <c r="H1" s="78"/>
      <c r="I1" s="368"/>
      <c r="J1" s="368"/>
      <c r="K1" s="79"/>
      <c r="L1" s="79"/>
      <c r="M1" s="79"/>
      <c r="N1" s="79"/>
      <c r="O1" s="79"/>
      <c r="P1" s="79"/>
      <c r="Q1" s="79"/>
      <c r="R1" s="76"/>
      <c r="S1" s="79"/>
      <c r="T1" s="78"/>
      <c r="U1" s="77"/>
      <c r="V1" s="150"/>
    </row>
    <row r="2" spans="1:22" s="70" customFormat="1" ht="13.5" customHeight="1">
      <c r="A2" s="367" t="str">
        <f>IF('表3流资汇总'!$A$2="","",'表3流资汇总'!$A$2)</f>
        <v>返回</v>
      </c>
      <c r="B2" s="82" t="str">
        <f>IF('评估申报表填表摘要'!$A$2="","",'评估申报表填表摘要'!$A$2)</f>
        <v>返回索引页</v>
      </c>
      <c r="C2" s="84"/>
      <c r="D2" s="84"/>
      <c r="E2" s="84"/>
      <c r="I2" s="297"/>
      <c r="J2" s="297"/>
      <c r="K2" s="85"/>
      <c r="L2" s="85"/>
      <c r="M2" s="85"/>
      <c r="N2" s="85"/>
      <c r="O2" s="85"/>
      <c r="P2" s="85"/>
      <c r="Q2" s="85"/>
      <c r="R2" s="113"/>
      <c r="S2" s="85"/>
      <c r="U2" s="111"/>
      <c r="V2" s="113"/>
    </row>
    <row r="3" spans="1:22" s="70" customFormat="1" ht="13.5" customHeight="1">
      <c r="A3" s="87" t="str">
        <f>'4-6-2-1机器设备'!A3:S3</f>
        <v>  评估基准日：2020年3月12日</v>
      </c>
      <c r="B3" s="88"/>
      <c r="C3" s="88"/>
      <c r="D3" s="88"/>
      <c r="E3" s="88"/>
      <c r="F3" s="89"/>
      <c r="G3" s="89"/>
      <c r="H3" s="89"/>
      <c r="I3" s="369"/>
      <c r="J3" s="369"/>
      <c r="K3" s="90"/>
      <c r="L3" s="90"/>
      <c r="M3" s="90"/>
      <c r="N3" s="90"/>
      <c r="O3" s="90"/>
      <c r="P3" s="90"/>
      <c r="Q3" s="90"/>
      <c r="R3" s="87"/>
      <c r="S3" s="90"/>
      <c r="T3" s="89"/>
      <c r="U3" s="88"/>
      <c r="V3" s="113"/>
    </row>
    <row r="4" spans="1:22" s="70" customFormat="1" ht="13.5" customHeight="1">
      <c r="A4" s="92" t="str">
        <f>'4-6-2-1机器设备'!A4</f>
        <v>被评估单位（或者产权持有单位）：左世合、周海翔、云南渝庆建筑劳务有限公司</v>
      </c>
      <c r="B4" s="84"/>
      <c r="C4" s="84"/>
      <c r="D4" s="84"/>
      <c r="E4" s="84"/>
      <c r="I4" s="297"/>
      <c r="J4" s="297"/>
      <c r="K4" s="85"/>
      <c r="L4" s="85"/>
      <c r="M4" s="85"/>
      <c r="N4" s="85"/>
      <c r="O4" s="85"/>
      <c r="P4" s="85"/>
      <c r="Q4" s="85"/>
      <c r="R4" s="113"/>
      <c r="S4" s="85"/>
      <c r="U4" s="111"/>
      <c r="V4" s="113"/>
    </row>
    <row r="5" spans="1:23" s="70" customFormat="1" ht="15.75" customHeight="1">
      <c r="A5" s="119" t="s">
        <v>139</v>
      </c>
      <c r="B5" s="119" t="s">
        <v>630</v>
      </c>
      <c r="C5" s="273" t="s">
        <v>631</v>
      </c>
      <c r="D5" s="273" t="s">
        <v>623</v>
      </c>
      <c r="E5" s="273" t="s">
        <v>443</v>
      </c>
      <c r="F5" s="120" t="s">
        <v>624</v>
      </c>
      <c r="G5" s="120" t="s">
        <v>626</v>
      </c>
      <c r="H5" s="120" t="s">
        <v>632</v>
      </c>
      <c r="I5" s="324" t="str">
        <f>'[5]结果汇总'!C5</f>
        <v>账面价值</v>
      </c>
      <c r="J5" s="370"/>
      <c r="K5" s="176" t="s">
        <v>633</v>
      </c>
      <c r="L5" s="179"/>
      <c r="M5" s="179"/>
      <c r="N5" s="180"/>
      <c r="O5" s="357" t="s">
        <v>634</v>
      </c>
      <c r="P5" s="357"/>
      <c r="Q5" s="108" t="s">
        <v>115</v>
      </c>
      <c r="R5" s="109"/>
      <c r="S5" s="110"/>
      <c r="T5" s="375" t="s">
        <v>117</v>
      </c>
      <c r="U5" s="119" t="s">
        <v>380</v>
      </c>
      <c r="V5" s="358" t="s">
        <v>597</v>
      </c>
      <c r="W5" s="376" t="s">
        <v>414</v>
      </c>
    </row>
    <row r="6" spans="1:23" s="70" customFormat="1" ht="15.75" customHeight="1">
      <c r="A6" s="126"/>
      <c r="B6" s="126"/>
      <c r="C6" s="275"/>
      <c r="D6" s="275"/>
      <c r="E6" s="275"/>
      <c r="F6" s="127"/>
      <c r="G6" s="127"/>
      <c r="H6" s="127" t="s">
        <v>635</v>
      </c>
      <c r="I6" s="99" t="s">
        <v>290</v>
      </c>
      <c r="J6" s="99" t="s">
        <v>291</v>
      </c>
      <c r="K6" s="353" t="s">
        <v>550</v>
      </c>
      <c r="L6" s="353" t="s">
        <v>636</v>
      </c>
      <c r="M6" s="353" t="s">
        <v>458</v>
      </c>
      <c r="N6" s="353" t="s">
        <v>637</v>
      </c>
      <c r="O6" s="101" t="s">
        <v>290</v>
      </c>
      <c r="P6" s="101" t="s">
        <v>291</v>
      </c>
      <c r="Q6" s="101" t="s">
        <v>290</v>
      </c>
      <c r="R6" s="97" t="s">
        <v>552</v>
      </c>
      <c r="S6" s="321" t="s">
        <v>291</v>
      </c>
      <c r="T6" s="377"/>
      <c r="U6" s="126"/>
      <c r="V6" s="359"/>
      <c r="W6" s="376"/>
    </row>
    <row r="7" spans="1:23" s="70" customFormat="1" ht="15.75" customHeight="1">
      <c r="A7" s="97"/>
      <c r="B7" s="103"/>
      <c r="C7" s="103"/>
      <c r="D7" s="103"/>
      <c r="E7" s="105"/>
      <c r="F7" s="311"/>
      <c r="G7" s="311"/>
      <c r="H7" s="339"/>
      <c r="I7" s="371"/>
      <c r="J7" s="371"/>
      <c r="K7" s="356"/>
      <c r="L7" s="356"/>
      <c r="M7" s="356"/>
      <c r="N7" s="356"/>
      <c r="O7" s="106"/>
      <c r="P7" s="356"/>
      <c r="Q7" s="371"/>
      <c r="R7" s="97"/>
      <c r="S7" s="107"/>
      <c r="T7" s="254">
        <f aca="true" t="shared" si="0" ref="T7:T14">IF(OR(P7=0,P7=""),"",ROUND((S7-P7)/P7*100,2))</f>
      </c>
      <c r="U7" s="103"/>
      <c r="V7" s="97"/>
      <c r="W7" s="311"/>
    </row>
    <row r="8" spans="1:23" s="70" customFormat="1" ht="15.75" customHeight="1">
      <c r="A8" s="97"/>
      <c r="B8" s="103"/>
      <c r="C8" s="103"/>
      <c r="D8" s="103"/>
      <c r="E8" s="105"/>
      <c r="F8" s="311"/>
      <c r="G8" s="311"/>
      <c r="H8" s="339"/>
      <c r="I8" s="371"/>
      <c r="J8" s="371"/>
      <c r="K8" s="356"/>
      <c r="L8" s="356"/>
      <c r="M8" s="356"/>
      <c r="N8" s="356"/>
      <c r="O8" s="106"/>
      <c r="P8" s="356"/>
      <c r="Q8" s="371"/>
      <c r="R8" s="97"/>
      <c r="S8" s="107"/>
      <c r="T8" s="254"/>
      <c r="U8" s="103"/>
      <c r="V8" s="97"/>
      <c r="W8" s="365"/>
    </row>
    <row r="9" spans="1:23" s="70" customFormat="1" ht="15.75" customHeight="1">
      <c r="A9" s="97"/>
      <c r="B9" s="103"/>
      <c r="C9" s="103"/>
      <c r="D9" s="103"/>
      <c r="E9" s="105"/>
      <c r="F9" s="311"/>
      <c r="G9" s="311"/>
      <c r="H9" s="339"/>
      <c r="I9" s="371"/>
      <c r="J9" s="371"/>
      <c r="K9" s="356"/>
      <c r="L9" s="356"/>
      <c r="M9" s="356"/>
      <c r="N9" s="356"/>
      <c r="O9" s="106"/>
      <c r="P9" s="356"/>
      <c r="Q9" s="371"/>
      <c r="R9" s="97"/>
      <c r="S9" s="107"/>
      <c r="T9" s="254">
        <f t="shared" si="0"/>
      </c>
      <c r="U9" s="103"/>
      <c r="V9" s="97"/>
      <c r="W9" s="364"/>
    </row>
    <row r="10" spans="1:23" s="70" customFormat="1" ht="15.75" customHeight="1">
      <c r="A10" s="97"/>
      <c r="B10" s="103"/>
      <c r="C10" s="103"/>
      <c r="D10" s="103"/>
      <c r="E10" s="105"/>
      <c r="F10" s="311"/>
      <c r="G10" s="311"/>
      <c r="H10" s="337"/>
      <c r="I10" s="371"/>
      <c r="J10" s="371"/>
      <c r="K10" s="356"/>
      <c r="L10" s="356"/>
      <c r="M10" s="356"/>
      <c r="N10" s="356"/>
      <c r="O10" s="106"/>
      <c r="P10" s="356"/>
      <c r="Q10" s="107"/>
      <c r="R10" s="97">
        <f>IF(OR(G10="",V10=""),"",IF(ROUND(((V10*12-(YEAR(W$7)-YEAR(G10))*12-(MONTH(W$7)-MONTH(G10))))/(V10*12)*100,0)&lt;=15,15,ROUND(((V10*12-(YEAR(W$7)-YEAR(G10))*12-(MONTH(W$7)-MONTH(G10))))/(V10*12)*100,0)))</f>
      </c>
      <c r="S10" s="107">
        <f>IF(Q10="","",IF(Q10=0,0,Q10*R10/100))</f>
      </c>
      <c r="T10" s="254">
        <f t="shared" si="0"/>
      </c>
      <c r="U10" s="103"/>
      <c r="V10" s="97"/>
      <c r="W10" s="365"/>
    </row>
    <row r="11" spans="1:23" s="70" customFormat="1" ht="15.75" customHeight="1">
      <c r="A11" s="97"/>
      <c r="B11" s="103"/>
      <c r="C11" s="103"/>
      <c r="D11" s="103"/>
      <c r="E11" s="105"/>
      <c r="F11" s="311"/>
      <c r="G11" s="311"/>
      <c r="H11" s="337"/>
      <c r="I11" s="371"/>
      <c r="J11" s="371"/>
      <c r="K11" s="356"/>
      <c r="L11" s="356"/>
      <c r="M11" s="356"/>
      <c r="N11" s="356"/>
      <c r="O11" s="106"/>
      <c r="P11" s="356"/>
      <c r="Q11" s="107"/>
      <c r="R11" s="97"/>
      <c r="S11" s="107"/>
      <c r="T11" s="254"/>
      <c r="U11" s="103"/>
      <c r="V11" s="97"/>
      <c r="W11" s="365"/>
    </row>
    <row r="12" spans="1:23" s="70" customFormat="1" ht="15.75" customHeight="1">
      <c r="A12" s="97"/>
      <c r="B12" s="103"/>
      <c r="C12" s="103"/>
      <c r="D12" s="103"/>
      <c r="E12" s="105"/>
      <c r="F12" s="311"/>
      <c r="G12" s="311"/>
      <c r="H12" s="337"/>
      <c r="I12" s="371"/>
      <c r="J12" s="371"/>
      <c r="K12" s="356"/>
      <c r="L12" s="356"/>
      <c r="M12" s="356"/>
      <c r="N12" s="356"/>
      <c r="O12" s="106"/>
      <c r="P12" s="356"/>
      <c r="Q12" s="107"/>
      <c r="R12" s="97">
        <f>IF(OR(G12="",V12=""),"",IF(ROUND(((V12*12-(YEAR(W$7)-YEAR(G12))*12-(MONTH(W$7)-MONTH(G12))))/(V12*12)*100,0)&lt;=15,15,ROUND(((V12*12-(YEAR(W$7)-YEAR(G12))*12-(MONTH(W$7)-MONTH(G12))))/(V12*12)*100,0)))</f>
      </c>
      <c r="S12" s="107">
        <f>IF(Q12="","",IF(Q12=0,0,Q12*R12/100))</f>
      </c>
      <c r="T12" s="254">
        <f t="shared" si="0"/>
      </c>
      <c r="U12" s="103"/>
      <c r="V12" s="97"/>
      <c r="W12" s="365"/>
    </row>
    <row r="13" spans="1:23" s="70" customFormat="1" ht="15.75" customHeight="1">
      <c r="A13" s="97"/>
      <c r="B13" s="103"/>
      <c r="C13" s="103"/>
      <c r="D13" s="103"/>
      <c r="E13" s="105"/>
      <c r="F13" s="311"/>
      <c r="G13" s="311"/>
      <c r="H13" s="337"/>
      <c r="I13" s="371"/>
      <c r="J13" s="371"/>
      <c r="K13" s="356"/>
      <c r="L13" s="356"/>
      <c r="M13" s="356"/>
      <c r="N13" s="356"/>
      <c r="O13" s="106"/>
      <c r="P13" s="356"/>
      <c r="Q13" s="107"/>
      <c r="R13" s="97">
        <f>IF(OR(G13="",V13=""),"",IF(ROUND(((V13*12-(YEAR(W$7)-YEAR(G13))*12-(MONTH(W$7)-MONTH(G13))))/(V13*12)*100,0)&lt;=15,15,ROUND(((V13*12-(YEAR(W$7)-YEAR(G13))*12-(MONTH(W$7)-MONTH(G13))))/(V13*12)*100,0)))</f>
      </c>
      <c r="S13" s="107"/>
      <c r="T13" s="254">
        <f t="shared" si="0"/>
      </c>
      <c r="U13" s="103"/>
      <c r="V13" s="97"/>
      <c r="W13" s="365"/>
    </row>
    <row r="14" spans="1:23" s="70" customFormat="1" ht="15.75" customHeight="1">
      <c r="A14" s="108" t="s">
        <v>381</v>
      </c>
      <c r="B14" s="109"/>
      <c r="C14" s="109"/>
      <c r="D14" s="109"/>
      <c r="E14" s="109"/>
      <c r="F14" s="109"/>
      <c r="G14" s="109"/>
      <c r="H14" s="110"/>
      <c r="I14" s="145"/>
      <c r="J14" s="372"/>
      <c r="K14" s="373"/>
      <c r="L14" s="373"/>
      <c r="M14" s="373"/>
      <c r="N14" s="373"/>
      <c r="O14" s="374"/>
      <c r="P14" s="107"/>
      <c r="Q14" s="107"/>
      <c r="R14" s="270"/>
      <c r="S14" s="372"/>
      <c r="T14" s="254">
        <f t="shared" si="0"/>
      </c>
      <c r="U14" s="103"/>
      <c r="V14" s="97"/>
      <c r="W14" s="378"/>
    </row>
  </sheetData>
  <sheetProtection/>
  <mergeCells count="16">
    <mergeCell ref="I5:J5"/>
    <mergeCell ref="K5:N5"/>
    <mergeCell ref="Q5:S5"/>
    <mergeCell ref="A14:H14"/>
    <mergeCell ref="A5:A6"/>
    <mergeCell ref="B5:B6"/>
    <mergeCell ref="C5:C6"/>
    <mergeCell ref="D5:D6"/>
    <mergeCell ref="E5:E6"/>
    <mergeCell ref="F5:F6"/>
    <mergeCell ref="G5:G6"/>
    <mergeCell ref="H5:H6"/>
    <mergeCell ref="T5:T6"/>
    <mergeCell ref="U5:U6"/>
    <mergeCell ref="V5:V6"/>
    <mergeCell ref="W5:W6"/>
  </mergeCells>
  <dataValidations count="1">
    <dataValidation allowBlank="1" showInputMessage="1" showErrorMessage="1" imeMode="off" sqref="A4"/>
  </dataValidations>
  <hyperlinks>
    <hyperlink ref="B2" location="科目索引!D27" display="=IF(评估申报表填表摘要!$A$2=&quot;&quot;,&quot;&quot;,评估申报表填表摘要!$A$2)"/>
    <hyperlink ref="A2" location="'表4-6固资汇总'!A1" display="=IF(表3流资汇总!$A$2=&quot;&quot;,&quot;&quot;,表3流资汇总!$A$2)"/>
  </hyperlinks>
  <printOptions horizontalCentered="1"/>
  <pageMargins left="0.35433070866141736" right="0.35433070866141736" top="0.5905511811023623" bottom="0.7874015748031497" header="0.9842519685039371" footer="0.42"/>
  <pageSetup horizontalDpi="600" verticalDpi="600" orientation="landscape" paperSize="9"/>
  <headerFooter alignWithMargins="0">
    <oddHeader>&amp;R&amp;9表4-6-2-2
共&amp;N页第&amp;P页
金额单位：人民币元</oddHeader>
    <oddFooter>&amp;L&amp;9资产占有单位填表人：
填表日期：     年  月  日&amp;C&amp;9评估人员：
</oddFooter>
  </headerFooter>
  <legacyDrawing r:id="rId2"/>
</worksheet>
</file>

<file path=xl/worksheets/sheet46.xml><?xml version="1.0" encoding="utf-8"?>
<worksheet xmlns="http://schemas.openxmlformats.org/spreadsheetml/2006/main" xmlns:r="http://schemas.openxmlformats.org/officeDocument/2006/relationships">
  <dimension ref="A1:Y54"/>
  <sheetViews>
    <sheetView workbookViewId="0" topLeftCell="A1">
      <pane xSplit="3" ySplit="6" topLeftCell="D7" activePane="bottomRight" state="frozen"/>
      <selection pane="bottomRight" activeCell="N52" sqref="N52"/>
    </sheetView>
  </sheetViews>
  <sheetFormatPr defaultColWidth="9.00390625" defaultRowHeight="15.75" customHeight="1"/>
  <cols>
    <col min="1" max="1" width="4.375" style="71" customWidth="1"/>
    <col min="2" max="2" width="9.00390625" style="72" hidden="1" customWidth="1"/>
    <col min="3" max="3" width="17.25390625" style="149" customWidth="1"/>
    <col min="4" max="4" width="8.25390625" style="72" customWidth="1"/>
    <col min="5" max="5" width="8.125" style="72" customWidth="1"/>
    <col min="6" max="7" width="4.625" style="72" customWidth="1"/>
    <col min="8" max="8" width="7.625" style="73" customWidth="1"/>
    <col min="9" max="9" width="7.625" style="73" hidden="1" customWidth="1"/>
    <col min="10" max="10" width="13.125" style="343" customWidth="1"/>
    <col min="11" max="12" width="11.625" style="74" customWidth="1"/>
    <col min="13" max="13" width="6.50390625" style="344" customWidth="1"/>
    <col min="14" max="14" width="6.50390625" style="74" customWidth="1"/>
    <col min="15" max="16" width="6.00390625" style="74" customWidth="1"/>
    <col min="17" max="19" width="11.625" style="74" customWidth="1"/>
    <col min="20" max="20" width="5.625" style="71" customWidth="1"/>
    <col min="21" max="21" width="11.625" style="74" customWidth="1"/>
    <col min="22" max="22" width="6.75390625" style="75" customWidth="1"/>
    <col min="23" max="23" width="5.50390625" style="72" bestFit="1" customWidth="1"/>
    <col min="24" max="24" width="4.625" style="71" customWidth="1"/>
    <col min="25" max="25" width="6.625" style="345" customWidth="1"/>
    <col min="26" max="16384" width="9.00390625" style="73" customWidth="1"/>
  </cols>
  <sheetData>
    <row r="1" spans="1:25" s="305" customFormat="1" ht="24.75" customHeight="1">
      <c r="A1" s="150" t="s">
        <v>638</v>
      </c>
      <c r="B1" s="150"/>
      <c r="C1" s="150"/>
      <c r="D1" s="150"/>
      <c r="E1" s="150"/>
      <c r="F1" s="150"/>
      <c r="G1" s="150"/>
      <c r="H1" s="150"/>
      <c r="I1" s="150"/>
      <c r="J1" s="150"/>
      <c r="K1" s="150"/>
      <c r="L1" s="150"/>
      <c r="M1" s="150"/>
      <c r="N1" s="150"/>
      <c r="O1" s="150"/>
      <c r="P1" s="150"/>
      <c r="Q1" s="150"/>
      <c r="R1" s="150"/>
      <c r="S1" s="150"/>
      <c r="T1" s="150"/>
      <c r="U1" s="150"/>
      <c r="V1" s="150"/>
      <c r="W1" s="150"/>
      <c r="X1" s="150"/>
      <c r="Y1" s="361"/>
    </row>
    <row r="2" spans="1:25" s="70" customFormat="1" ht="13.5" customHeight="1">
      <c r="A2" s="81" t="str">
        <f>IF('表3流资汇总'!$A$2="","",'表3流资汇总'!$A$2)</f>
        <v>返回</v>
      </c>
      <c r="B2" s="82" t="str">
        <f>IF('评估申报表填表摘要'!$A$2="","",'评估申报表填表摘要'!$A$2)</f>
        <v>返回索引页</v>
      </c>
      <c r="C2" s="282"/>
      <c r="D2" s="84"/>
      <c r="E2" s="84"/>
      <c r="F2" s="84"/>
      <c r="G2" s="84"/>
      <c r="J2" s="83"/>
      <c r="K2" s="85"/>
      <c r="L2" s="85"/>
      <c r="M2" s="135"/>
      <c r="N2" s="85"/>
      <c r="O2" s="85"/>
      <c r="P2" s="85"/>
      <c r="Q2" s="85"/>
      <c r="R2" s="85"/>
      <c r="S2" s="85"/>
      <c r="T2" s="113"/>
      <c r="U2" s="85"/>
      <c r="V2" s="86"/>
      <c r="W2" s="111"/>
      <c r="X2" s="113"/>
      <c r="Y2" s="362"/>
    </row>
    <row r="3" spans="1:25" s="70" customFormat="1" ht="13.5" customHeight="1">
      <c r="A3" s="266" t="str">
        <f>'结果汇总'!$A$3</f>
        <v>  评估基准日：2020年3月12日</v>
      </c>
      <c r="B3" s="266"/>
      <c r="C3" s="266"/>
      <c r="D3" s="266"/>
      <c r="E3" s="266"/>
      <c r="F3" s="266"/>
      <c r="G3" s="266"/>
      <c r="H3" s="266"/>
      <c r="I3" s="266"/>
      <c r="J3" s="266"/>
      <c r="K3" s="266"/>
      <c r="L3" s="266"/>
      <c r="M3" s="266"/>
      <c r="N3" s="266"/>
      <c r="O3" s="266"/>
      <c r="P3" s="266"/>
      <c r="Q3" s="266"/>
      <c r="R3" s="266"/>
      <c r="S3" s="266"/>
      <c r="T3" s="266"/>
      <c r="U3" s="266"/>
      <c r="V3" s="266"/>
      <c r="W3" s="266"/>
      <c r="X3" s="113"/>
      <c r="Y3" s="362"/>
    </row>
    <row r="4" spans="1:25" s="70" customFormat="1" ht="13.5" customHeight="1">
      <c r="A4" s="129" t="str">
        <f>'结果汇总'!$A$4</f>
        <v>被评估单位（或者产权持有单位）：左世合、周海翔、云南渝庆建筑劳务有限公司</v>
      </c>
      <c r="B4" s="84"/>
      <c r="C4" s="282"/>
      <c r="D4" s="84"/>
      <c r="E4" s="84"/>
      <c r="F4" s="84"/>
      <c r="G4" s="84"/>
      <c r="J4" s="83"/>
      <c r="K4" s="85"/>
      <c r="L4" s="85"/>
      <c r="M4" s="135"/>
      <c r="N4" s="85"/>
      <c r="O4" s="85"/>
      <c r="P4" s="85"/>
      <c r="Q4" s="85"/>
      <c r="R4" s="85"/>
      <c r="S4" s="85"/>
      <c r="T4" s="113"/>
      <c r="U4" s="85"/>
      <c r="V4" s="86"/>
      <c r="W4" s="111"/>
      <c r="X4" s="113"/>
      <c r="Y4" s="362"/>
    </row>
    <row r="5" spans="1:25" s="70" customFormat="1" ht="15.75" customHeight="1">
      <c r="A5" s="273" t="s">
        <v>139</v>
      </c>
      <c r="B5" s="273" t="s">
        <v>620</v>
      </c>
      <c r="C5" s="119" t="s">
        <v>621</v>
      </c>
      <c r="D5" s="119" t="s">
        <v>622</v>
      </c>
      <c r="E5" s="119" t="s">
        <v>623</v>
      </c>
      <c r="F5" s="273" t="s">
        <v>443</v>
      </c>
      <c r="G5" s="273" t="s">
        <v>449</v>
      </c>
      <c r="H5" s="120" t="s">
        <v>624</v>
      </c>
      <c r="I5" s="120" t="s">
        <v>626</v>
      </c>
      <c r="J5" s="120" t="s">
        <v>625</v>
      </c>
      <c r="K5" s="351" t="s">
        <v>113</v>
      </c>
      <c r="L5" s="351"/>
      <c r="M5" s="176" t="s">
        <v>633</v>
      </c>
      <c r="N5" s="179"/>
      <c r="O5" s="179"/>
      <c r="P5" s="180"/>
      <c r="Q5" s="357" t="s">
        <v>114</v>
      </c>
      <c r="R5" s="357"/>
      <c r="S5" s="108" t="s">
        <v>115</v>
      </c>
      <c r="T5" s="109"/>
      <c r="U5" s="110"/>
      <c r="V5" s="278" t="s">
        <v>117</v>
      </c>
      <c r="W5" s="119" t="s">
        <v>380</v>
      </c>
      <c r="X5" s="358" t="s">
        <v>597</v>
      </c>
      <c r="Y5" s="363" t="s">
        <v>414</v>
      </c>
    </row>
    <row r="6" spans="1:25" s="70" customFormat="1" ht="15.75" customHeight="1">
      <c r="A6" s="275"/>
      <c r="B6" s="275"/>
      <c r="C6" s="126"/>
      <c r="D6" s="126"/>
      <c r="E6" s="126"/>
      <c r="F6" s="275"/>
      <c r="G6" s="275"/>
      <c r="H6" s="127"/>
      <c r="I6" s="127"/>
      <c r="J6" s="127"/>
      <c r="K6" s="352" t="s">
        <v>290</v>
      </c>
      <c r="L6" s="352" t="s">
        <v>291</v>
      </c>
      <c r="M6" s="353" t="s">
        <v>550</v>
      </c>
      <c r="N6" s="353" t="s">
        <v>636</v>
      </c>
      <c r="O6" s="353" t="s">
        <v>458</v>
      </c>
      <c r="P6" s="353" t="s">
        <v>637</v>
      </c>
      <c r="Q6" s="101" t="s">
        <v>290</v>
      </c>
      <c r="R6" s="101" t="s">
        <v>291</v>
      </c>
      <c r="S6" s="101" t="s">
        <v>290</v>
      </c>
      <c r="T6" s="97" t="s">
        <v>552</v>
      </c>
      <c r="U6" s="321" t="s">
        <v>291</v>
      </c>
      <c r="V6" s="279"/>
      <c r="W6" s="126"/>
      <c r="X6" s="359"/>
      <c r="Y6" s="363"/>
    </row>
    <row r="7" spans="1:25" s="70" customFormat="1" ht="15.75" customHeight="1">
      <c r="A7" s="154"/>
      <c r="B7" s="164"/>
      <c r="C7" s="262"/>
      <c r="D7" s="346"/>
      <c r="E7" s="346"/>
      <c r="F7" s="346"/>
      <c r="G7" s="346"/>
      <c r="H7" s="347"/>
      <c r="I7" s="347"/>
      <c r="J7" s="348"/>
      <c r="K7" s="354"/>
      <c r="L7" s="354"/>
      <c r="M7" s="355"/>
      <c r="N7" s="356"/>
      <c r="O7" s="356"/>
      <c r="P7" s="356"/>
      <c r="Q7" s="106"/>
      <c r="R7" s="356"/>
      <c r="S7" s="354"/>
      <c r="T7" s="360"/>
      <c r="U7" s="107"/>
      <c r="V7" s="254">
        <f aca="true" t="shared" si="0" ref="V7:V14">IF(OR(R7=0,R7=""),"",ROUND((U7-R7)/R7*100,2))</f>
      </c>
      <c r="W7" s="103"/>
      <c r="X7" s="97"/>
      <c r="Y7" s="311"/>
    </row>
    <row r="8" spans="1:25" s="70" customFormat="1" ht="15.75" customHeight="1">
      <c r="A8" s="154"/>
      <c r="B8" s="164"/>
      <c r="C8" s="262"/>
      <c r="D8" s="262"/>
      <c r="E8" s="346"/>
      <c r="F8" s="346"/>
      <c r="G8" s="346"/>
      <c r="H8" s="348"/>
      <c r="I8" s="348"/>
      <c r="J8" s="348"/>
      <c r="K8" s="354"/>
      <c r="L8" s="354"/>
      <c r="M8" s="355"/>
      <c r="N8" s="356"/>
      <c r="O8" s="356"/>
      <c r="P8" s="356"/>
      <c r="Q8" s="106"/>
      <c r="R8" s="356"/>
      <c r="S8" s="354"/>
      <c r="T8" s="360"/>
      <c r="U8" s="107"/>
      <c r="V8" s="254">
        <f t="shared" si="0"/>
      </c>
      <c r="W8" s="103"/>
      <c r="X8" s="97"/>
      <c r="Y8" s="364"/>
    </row>
    <row r="9" spans="1:25" s="70" customFormat="1" ht="15.75" customHeight="1">
      <c r="A9" s="154"/>
      <c r="B9" s="164"/>
      <c r="C9" s="262"/>
      <c r="D9" s="349"/>
      <c r="E9" s="349"/>
      <c r="F9" s="346"/>
      <c r="G9" s="346"/>
      <c r="H9" s="348"/>
      <c r="I9" s="348"/>
      <c r="J9" s="348"/>
      <c r="K9" s="354"/>
      <c r="L9" s="354"/>
      <c r="M9" s="355"/>
      <c r="N9" s="356"/>
      <c r="O9" s="356"/>
      <c r="P9" s="356"/>
      <c r="Q9" s="106"/>
      <c r="R9" s="356"/>
      <c r="S9" s="354"/>
      <c r="T9" s="97"/>
      <c r="U9" s="107"/>
      <c r="V9" s="254">
        <f t="shared" si="0"/>
      </c>
      <c r="W9" s="103"/>
      <c r="X9" s="97"/>
      <c r="Y9" s="365"/>
    </row>
    <row r="10" spans="1:25" s="70" customFormat="1" ht="15.75" customHeight="1">
      <c r="A10" s="154"/>
      <c r="B10" s="164"/>
      <c r="C10" s="262"/>
      <c r="D10" s="349"/>
      <c r="E10" s="349"/>
      <c r="F10" s="346"/>
      <c r="G10" s="346"/>
      <c r="H10" s="348"/>
      <c r="I10" s="348"/>
      <c r="J10" s="348"/>
      <c r="K10" s="354"/>
      <c r="L10" s="354"/>
      <c r="M10" s="355"/>
      <c r="N10" s="356"/>
      <c r="O10" s="356"/>
      <c r="P10" s="356"/>
      <c r="Q10" s="106"/>
      <c r="R10" s="356"/>
      <c r="S10" s="354"/>
      <c r="T10" s="97"/>
      <c r="U10" s="107"/>
      <c r="V10" s="254">
        <f t="shared" si="0"/>
      </c>
      <c r="W10" s="103"/>
      <c r="X10" s="97"/>
      <c r="Y10" s="365"/>
    </row>
    <row r="11" spans="1:25" s="70" customFormat="1" ht="15.75" customHeight="1">
      <c r="A11" s="154"/>
      <c r="B11" s="164"/>
      <c r="C11" s="262"/>
      <c r="D11" s="349"/>
      <c r="E11" s="164"/>
      <c r="F11" s="346"/>
      <c r="G11" s="346"/>
      <c r="H11" s="348"/>
      <c r="I11" s="348"/>
      <c r="J11" s="348"/>
      <c r="K11" s="354"/>
      <c r="L11" s="354"/>
      <c r="M11" s="355"/>
      <c r="N11" s="356"/>
      <c r="O11" s="356"/>
      <c r="P11" s="356"/>
      <c r="Q11" s="106"/>
      <c r="R11" s="356"/>
      <c r="S11" s="354"/>
      <c r="T11" s="97"/>
      <c r="U11" s="107"/>
      <c r="V11" s="254">
        <f t="shared" si="0"/>
      </c>
      <c r="W11" s="103"/>
      <c r="X11" s="97"/>
      <c r="Y11" s="365"/>
    </row>
    <row r="12" spans="1:25" s="70" customFormat="1" ht="15.75" customHeight="1">
      <c r="A12" s="154"/>
      <c r="B12" s="164"/>
      <c r="C12" s="262"/>
      <c r="D12" s="346"/>
      <c r="E12" s="164"/>
      <c r="F12" s="346"/>
      <c r="G12" s="346"/>
      <c r="H12" s="348"/>
      <c r="I12" s="348"/>
      <c r="J12" s="348"/>
      <c r="K12" s="354"/>
      <c r="L12" s="354"/>
      <c r="M12" s="355"/>
      <c r="N12" s="356"/>
      <c r="O12" s="356"/>
      <c r="P12" s="356"/>
      <c r="Q12" s="106"/>
      <c r="R12" s="356"/>
      <c r="S12" s="354"/>
      <c r="T12" s="97"/>
      <c r="U12" s="107"/>
      <c r="V12" s="254">
        <f t="shared" si="0"/>
      </c>
      <c r="W12" s="103"/>
      <c r="X12" s="97"/>
      <c r="Y12" s="365"/>
    </row>
    <row r="13" spans="1:25" s="70" customFormat="1" ht="15.75" customHeight="1">
      <c r="A13" s="154"/>
      <c r="B13" s="164"/>
      <c r="C13" s="262"/>
      <c r="D13" s="346"/>
      <c r="E13" s="164"/>
      <c r="F13" s="346"/>
      <c r="G13" s="346"/>
      <c r="H13" s="348"/>
      <c r="I13" s="348"/>
      <c r="J13" s="348"/>
      <c r="K13" s="354"/>
      <c r="L13" s="354"/>
      <c r="M13" s="355"/>
      <c r="N13" s="356"/>
      <c r="O13" s="356"/>
      <c r="P13" s="356"/>
      <c r="Q13" s="106"/>
      <c r="R13" s="356"/>
      <c r="S13" s="354"/>
      <c r="T13" s="97"/>
      <c r="U13" s="107"/>
      <c r="V13" s="254">
        <f t="shared" si="0"/>
      </c>
      <c r="W13" s="103"/>
      <c r="X13" s="97"/>
      <c r="Y13" s="365"/>
    </row>
    <row r="14" spans="1:25" s="70" customFormat="1" ht="15.75" customHeight="1">
      <c r="A14" s="154"/>
      <c r="B14" s="164"/>
      <c r="C14" s="262"/>
      <c r="D14" s="346"/>
      <c r="E14" s="164"/>
      <c r="F14" s="346"/>
      <c r="G14" s="346"/>
      <c r="H14" s="348"/>
      <c r="I14" s="348"/>
      <c r="J14" s="348"/>
      <c r="K14" s="354"/>
      <c r="L14" s="354"/>
      <c r="M14" s="355"/>
      <c r="N14" s="356"/>
      <c r="O14" s="356"/>
      <c r="P14" s="356"/>
      <c r="Q14" s="106"/>
      <c r="R14" s="356"/>
      <c r="S14" s="354"/>
      <c r="T14" s="97"/>
      <c r="U14" s="107"/>
      <c r="V14" s="254">
        <f t="shared" si="0"/>
      </c>
      <c r="W14" s="103"/>
      <c r="X14" s="97"/>
      <c r="Y14" s="365"/>
    </row>
    <row r="15" spans="1:25" s="70" customFormat="1" ht="15.75" customHeight="1">
      <c r="A15" s="154"/>
      <c r="B15" s="164"/>
      <c r="C15" s="262"/>
      <c r="D15" s="83"/>
      <c r="E15" s="346"/>
      <c r="F15" s="346"/>
      <c r="G15" s="346"/>
      <c r="H15" s="348"/>
      <c r="I15" s="348"/>
      <c r="J15" s="348"/>
      <c r="K15" s="354"/>
      <c r="L15" s="354"/>
      <c r="M15" s="355"/>
      <c r="N15" s="356"/>
      <c r="O15" s="356"/>
      <c r="P15" s="356"/>
      <c r="Q15" s="106"/>
      <c r="R15" s="356"/>
      <c r="S15" s="354"/>
      <c r="T15" s="97"/>
      <c r="U15" s="107"/>
      <c r="V15" s="254"/>
      <c r="W15" s="103"/>
      <c r="X15" s="97"/>
      <c r="Y15" s="365"/>
    </row>
    <row r="16" spans="1:25" s="70" customFormat="1" ht="15.75" customHeight="1">
      <c r="A16" s="154"/>
      <c r="B16" s="164"/>
      <c r="C16" s="262"/>
      <c r="D16" s="346"/>
      <c r="E16" s="164"/>
      <c r="F16" s="346"/>
      <c r="G16" s="346"/>
      <c r="H16" s="348"/>
      <c r="I16" s="348"/>
      <c r="J16" s="348"/>
      <c r="K16" s="354"/>
      <c r="L16" s="354"/>
      <c r="M16" s="355"/>
      <c r="N16" s="356"/>
      <c r="O16" s="356"/>
      <c r="P16" s="356"/>
      <c r="Q16" s="106"/>
      <c r="R16" s="356"/>
      <c r="S16" s="354"/>
      <c r="T16" s="97"/>
      <c r="U16" s="107"/>
      <c r="V16" s="254"/>
      <c r="W16" s="103"/>
      <c r="X16" s="97"/>
      <c r="Y16" s="365"/>
    </row>
    <row r="17" spans="1:25" s="70" customFormat="1" ht="15.75" customHeight="1">
      <c r="A17" s="154"/>
      <c r="B17" s="164"/>
      <c r="C17" s="262"/>
      <c r="D17" s="262"/>
      <c r="E17" s="164"/>
      <c r="F17" s="346"/>
      <c r="G17" s="346"/>
      <c r="H17" s="348"/>
      <c r="I17" s="348"/>
      <c r="J17" s="348"/>
      <c r="K17" s="354"/>
      <c r="L17" s="354"/>
      <c r="M17" s="355"/>
      <c r="N17" s="355"/>
      <c r="O17" s="356"/>
      <c r="P17" s="356"/>
      <c r="Q17" s="106"/>
      <c r="R17" s="356"/>
      <c r="S17" s="354"/>
      <c r="T17" s="97"/>
      <c r="U17" s="107"/>
      <c r="V17" s="254"/>
      <c r="W17" s="103"/>
      <c r="X17" s="97"/>
      <c r="Y17" s="365"/>
    </row>
    <row r="18" spans="1:25" s="70" customFormat="1" ht="15.75" customHeight="1">
      <c r="A18" s="154"/>
      <c r="B18" s="164"/>
      <c r="C18" s="262"/>
      <c r="D18" s="346"/>
      <c r="E18" s="346"/>
      <c r="F18" s="346"/>
      <c r="G18" s="346"/>
      <c r="H18" s="348"/>
      <c r="I18" s="348"/>
      <c r="J18" s="348"/>
      <c r="K18" s="354"/>
      <c r="L18" s="354"/>
      <c r="M18" s="355"/>
      <c r="N18" s="355"/>
      <c r="O18" s="356"/>
      <c r="P18" s="356"/>
      <c r="Q18" s="106"/>
      <c r="R18" s="356"/>
      <c r="S18" s="354"/>
      <c r="T18" s="97"/>
      <c r="U18" s="107"/>
      <c r="V18" s="254"/>
      <c r="W18" s="103"/>
      <c r="X18" s="97"/>
      <c r="Y18" s="365"/>
    </row>
    <row r="19" spans="1:25" s="70" customFormat="1" ht="15.75" customHeight="1">
      <c r="A19" s="154"/>
      <c r="B19" s="164"/>
      <c r="C19" s="262"/>
      <c r="D19" s="262"/>
      <c r="E19" s="164"/>
      <c r="F19" s="346"/>
      <c r="G19" s="346"/>
      <c r="H19" s="348"/>
      <c r="I19" s="348"/>
      <c r="J19" s="348"/>
      <c r="K19" s="354"/>
      <c r="L19" s="354"/>
      <c r="M19" s="355"/>
      <c r="N19" s="356"/>
      <c r="O19" s="356"/>
      <c r="P19" s="356"/>
      <c r="Q19" s="106"/>
      <c r="R19" s="356"/>
      <c r="S19" s="354"/>
      <c r="T19" s="97"/>
      <c r="U19" s="107"/>
      <c r="V19" s="254"/>
      <c r="W19" s="103"/>
      <c r="X19" s="97"/>
      <c r="Y19" s="365"/>
    </row>
    <row r="20" spans="1:25" s="70" customFormat="1" ht="15.75" customHeight="1">
      <c r="A20" s="154"/>
      <c r="B20" s="164"/>
      <c r="C20" s="262"/>
      <c r="D20" s="262"/>
      <c r="E20" s="164"/>
      <c r="F20" s="346"/>
      <c r="G20" s="346"/>
      <c r="H20" s="348"/>
      <c r="I20" s="348"/>
      <c r="J20" s="348"/>
      <c r="K20" s="354"/>
      <c r="L20" s="354"/>
      <c r="M20" s="355"/>
      <c r="N20" s="355"/>
      <c r="O20" s="356"/>
      <c r="P20" s="356"/>
      <c r="Q20" s="106"/>
      <c r="R20" s="356"/>
      <c r="S20" s="354"/>
      <c r="T20" s="97"/>
      <c r="U20" s="107"/>
      <c r="V20" s="254"/>
      <c r="W20" s="103"/>
      <c r="X20" s="97"/>
      <c r="Y20" s="365"/>
    </row>
    <row r="21" spans="1:25" s="70" customFormat="1" ht="15.75" customHeight="1">
      <c r="A21" s="154"/>
      <c r="B21" s="164"/>
      <c r="C21" s="262"/>
      <c r="D21" s="262"/>
      <c r="E21" s="164"/>
      <c r="F21" s="346"/>
      <c r="G21" s="346"/>
      <c r="H21" s="348"/>
      <c r="I21" s="348"/>
      <c r="J21" s="348"/>
      <c r="K21" s="354"/>
      <c r="L21" s="354"/>
      <c r="M21" s="355"/>
      <c r="N21" s="356"/>
      <c r="O21" s="356"/>
      <c r="P21" s="356"/>
      <c r="Q21" s="106"/>
      <c r="R21" s="356"/>
      <c r="S21" s="354"/>
      <c r="T21" s="97"/>
      <c r="U21" s="107"/>
      <c r="V21" s="254">
        <f aca="true" t="shared" si="1" ref="V21:V27">IF(OR(R21=0,R21=""),"",ROUND((U21-R21)/R21*100,2))</f>
      </c>
      <c r="W21" s="103"/>
      <c r="X21" s="97"/>
      <c r="Y21" s="365"/>
    </row>
    <row r="22" spans="1:25" s="70" customFormat="1" ht="15.75" customHeight="1">
      <c r="A22" s="154"/>
      <c r="B22" s="164"/>
      <c r="C22" s="262"/>
      <c r="D22" s="262"/>
      <c r="E22" s="164"/>
      <c r="F22" s="346"/>
      <c r="G22" s="346"/>
      <c r="H22" s="348"/>
      <c r="I22" s="348"/>
      <c r="J22" s="348"/>
      <c r="K22" s="354"/>
      <c r="L22" s="354"/>
      <c r="M22" s="355"/>
      <c r="N22" s="356"/>
      <c r="O22" s="356"/>
      <c r="P22" s="356"/>
      <c r="Q22" s="106"/>
      <c r="R22" s="356"/>
      <c r="S22" s="354"/>
      <c r="T22" s="97"/>
      <c r="U22" s="107"/>
      <c r="V22" s="254">
        <f t="shared" si="1"/>
      </c>
      <c r="W22" s="103"/>
      <c r="X22" s="97"/>
      <c r="Y22" s="365"/>
    </row>
    <row r="23" spans="1:25" s="70" customFormat="1" ht="15.75" customHeight="1">
      <c r="A23" s="154"/>
      <c r="B23" s="164"/>
      <c r="C23" s="262"/>
      <c r="D23" s="262"/>
      <c r="E23" s="164"/>
      <c r="F23" s="346"/>
      <c r="G23" s="346"/>
      <c r="H23" s="348"/>
      <c r="I23" s="348"/>
      <c r="J23" s="348"/>
      <c r="K23" s="354"/>
      <c r="L23" s="354"/>
      <c r="M23" s="355"/>
      <c r="N23" s="356"/>
      <c r="O23" s="356"/>
      <c r="P23" s="356"/>
      <c r="Q23" s="106"/>
      <c r="R23" s="356"/>
      <c r="S23" s="354"/>
      <c r="T23" s="97"/>
      <c r="U23" s="107"/>
      <c r="V23" s="254">
        <f t="shared" si="1"/>
      </c>
      <c r="W23" s="103"/>
      <c r="X23" s="97"/>
      <c r="Y23" s="365"/>
    </row>
    <row r="24" spans="1:25" s="70" customFormat="1" ht="15.75" customHeight="1">
      <c r="A24" s="154"/>
      <c r="B24" s="164"/>
      <c r="C24" s="262"/>
      <c r="D24" s="262"/>
      <c r="E24" s="164"/>
      <c r="F24" s="346"/>
      <c r="G24" s="346"/>
      <c r="H24" s="348"/>
      <c r="I24" s="348"/>
      <c r="J24" s="348"/>
      <c r="K24" s="354"/>
      <c r="L24" s="354"/>
      <c r="M24" s="355"/>
      <c r="N24" s="356"/>
      <c r="O24" s="356"/>
      <c r="P24" s="356"/>
      <c r="Q24" s="106"/>
      <c r="R24" s="356"/>
      <c r="S24" s="354"/>
      <c r="T24" s="97"/>
      <c r="U24" s="107"/>
      <c r="V24" s="254">
        <f t="shared" si="1"/>
      </c>
      <c r="W24" s="103"/>
      <c r="X24" s="97"/>
      <c r="Y24" s="365"/>
    </row>
    <row r="25" spans="1:25" s="70" customFormat="1" ht="15.75" customHeight="1">
      <c r="A25" s="154"/>
      <c r="B25" s="164"/>
      <c r="C25" s="262"/>
      <c r="D25" s="262"/>
      <c r="E25" s="164"/>
      <c r="F25" s="346"/>
      <c r="G25" s="346"/>
      <c r="H25" s="348"/>
      <c r="I25" s="348"/>
      <c r="J25" s="348"/>
      <c r="K25" s="354"/>
      <c r="L25" s="354"/>
      <c r="M25" s="355"/>
      <c r="N25" s="356"/>
      <c r="O25" s="356"/>
      <c r="P25" s="356"/>
      <c r="Q25" s="106"/>
      <c r="R25" s="356"/>
      <c r="S25" s="354"/>
      <c r="T25" s="97"/>
      <c r="U25" s="107"/>
      <c r="V25" s="254">
        <f t="shared" si="1"/>
      </c>
      <c r="W25" s="103"/>
      <c r="X25" s="97"/>
      <c r="Y25" s="365"/>
    </row>
    <row r="26" spans="1:25" s="70" customFormat="1" ht="15.75" customHeight="1">
      <c r="A26" s="154"/>
      <c r="B26" s="164"/>
      <c r="C26" s="262"/>
      <c r="D26" s="262"/>
      <c r="E26" s="164"/>
      <c r="F26" s="346"/>
      <c r="G26" s="346"/>
      <c r="H26" s="348"/>
      <c r="I26" s="348"/>
      <c r="J26" s="348"/>
      <c r="K26" s="354"/>
      <c r="L26" s="354"/>
      <c r="M26" s="355"/>
      <c r="N26" s="356"/>
      <c r="O26" s="356"/>
      <c r="P26" s="356"/>
      <c r="Q26" s="106"/>
      <c r="R26" s="356"/>
      <c r="S26" s="354"/>
      <c r="T26" s="97"/>
      <c r="U26" s="107"/>
      <c r="V26" s="254">
        <f t="shared" si="1"/>
      </c>
      <c r="W26" s="103"/>
      <c r="X26" s="97"/>
      <c r="Y26" s="365"/>
    </row>
    <row r="27" spans="1:25" s="70" customFormat="1" ht="15.75" customHeight="1">
      <c r="A27" s="154"/>
      <c r="B27" s="164"/>
      <c r="C27" s="262"/>
      <c r="D27" s="262"/>
      <c r="E27" s="164"/>
      <c r="F27" s="346"/>
      <c r="G27" s="346"/>
      <c r="H27" s="348"/>
      <c r="I27" s="348"/>
      <c r="J27" s="348"/>
      <c r="K27" s="354"/>
      <c r="L27" s="354"/>
      <c r="M27" s="355"/>
      <c r="N27" s="356"/>
      <c r="O27" s="356"/>
      <c r="P27" s="356"/>
      <c r="Q27" s="106"/>
      <c r="R27" s="356"/>
      <c r="S27" s="354"/>
      <c r="T27" s="97"/>
      <c r="U27" s="107"/>
      <c r="V27" s="254">
        <f t="shared" si="1"/>
      </c>
      <c r="W27" s="103"/>
      <c r="X27" s="97"/>
      <c r="Y27" s="365"/>
    </row>
    <row r="28" spans="1:25" s="70" customFormat="1" ht="15.75" customHeight="1">
      <c r="A28" s="154"/>
      <c r="B28" s="164"/>
      <c r="C28" s="262"/>
      <c r="D28" s="262"/>
      <c r="E28" s="164"/>
      <c r="F28" s="346"/>
      <c r="G28" s="346"/>
      <c r="H28" s="348"/>
      <c r="I28" s="348"/>
      <c r="J28" s="348"/>
      <c r="K28" s="354"/>
      <c r="L28" s="354"/>
      <c r="M28" s="355"/>
      <c r="N28" s="356"/>
      <c r="O28" s="356"/>
      <c r="P28" s="356"/>
      <c r="Q28" s="106"/>
      <c r="R28" s="356"/>
      <c r="S28" s="354"/>
      <c r="T28" s="97"/>
      <c r="U28" s="107"/>
      <c r="V28" s="254"/>
      <c r="W28" s="103"/>
      <c r="X28" s="97"/>
      <c r="Y28" s="365"/>
    </row>
    <row r="29" spans="1:25" s="70" customFormat="1" ht="15.75" customHeight="1">
      <c r="A29" s="154"/>
      <c r="B29" s="164"/>
      <c r="C29" s="262"/>
      <c r="D29" s="262"/>
      <c r="E29" s="164"/>
      <c r="F29" s="346"/>
      <c r="G29" s="346"/>
      <c r="H29" s="348"/>
      <c r="I29" s="348"/>
      <c r="J29" s="348"/>
      <c r="K29" s="354"/>
      <c r="L29" s="354"/>
      <c r="M29" s="355"/>
      <c r="N29" s="356"/>
      <c r="O29" s="356"/>
      <c r="P29" s="356"/>
      <c r="Q29" s="106"/>
      <c r="R29" s="356"/>
      <c r="S29" s="354"/>
      <c r="T29" s="97"/>
      <c r="U29" s="107"/>
      <c r="V29" s="254"/>
      <c r="W29" s="103"/>
      <c r="X29" s="97"/>
      <c r="Y29" s="365"/>
    </row>
    <row r="30" spans="1:25" s="70" customFormat="1" ht="15.75" customHeight="1">
      <c r="A30" s="154"/>
      <c r="B30" s="164"/>
      <c r="C30" s="262"/>
      <c r="D30" s="262"/>
      <c r="E30" s="164"/>
      <c r="F30" s="346"/>
      <c r="G30" s="346"/>
      <c r="H30" s="348"/>
      <c r="I30" s="348"/>
      <c r="J30" s="348"/>
      <c r="K30" s="354"/>
      <c r="L30" s="354"/>
      <c r="M30" s="355"/>
      <c r="N30" s="356"/>
      <c r="O30" s="356"/>
      <c r="P30" s="356"/>
      <c r="Q30" s="106"/>
      <c r="R30" s="356"/>
      <c r="S30" s="354"/>
      <c r="T30" s="97"/>
      <c r="U30" s="107"/>
      <c r="V30" s="254"/>
      <c r="W30" s="103"/>
      <c r="X30" s="97"/>
      <c r="Y30" s="365"/>
    </row>
    <row r="31" spans="1:25" s="70" customFormat="1" ht="15.75" customHeight="1">
      <c r="A31" s="154"/>
      <c r="B31" s="164"/>
      <c r="C31" s="262"/>
      <c r="D31" s="262"/>
      <c r="E31" s="164"/>
      <c r="F31" s="346"/>
      <c r="G31" s="346"/>
      <c r="H31" s="348"/>
      <c r="I31" s="348"/>
      <c r="J31" s="348"/>
      <c r="K31" s="354"/>
      <c r="L31" s="354"/>
      <c r="M31" s="355"/>
      <c r="N31" s="356"/>
      <c r="O31" s="356"/>
      <c r="P31" s="356"/>
      <c r="Q31" s="106"/>
      <c r="R31" s="356"/>
      <c r="S31" s="354"/>
      <c r="T31" s="97"/>
      <c r="U31" s="107"/>
      <c r="V31" s="254"/>
      <c r="W31" s="103"/>
      <c r="X31" s="97"/>
      <c r="Y31" s="365"/>
    </row>
    <row r="32" spans="1:25" s="70" customFormat="1" ht="15.75" customHeight="1">
      <c r="A32" s="154"/>
      <c r="B32" s="164"/>
      <c r="C32" s="262"/>
      <c r="D32" s="262"/>
      <c r="E32" s="164"/>
      <c r="F32" s="346"/>
      <c r="G32" s="346"/>
      <c r="H32" s="348"/>
      <c r="I32" s="348"/>
      <c r="J32" s="348"/>
      <c r="K32" s="354"/>
      <c r="L32" s="354"/>
      <c r="M32" s="355"/>
      <c r="N32" s="356"/>
      <c r="O32" s="356"/>
      <c r="P32" s="356"/>
      <c r="Q32" s="106"/>
      <c r="R32" s="356"/>
      <c r="S32" s="354"/>
      <c r="T32" s="97"/>
      <c r="U32" s="107"/>
      <c r="V32" s="254"/>
      <c r="W32" s="103"/>
      <c r="X32" s="97"/>
      <c r="Y32" s="365"/>
    </row>
    <row r="33" spans="1:25" s="70" customFormat="1" ht="15.75" customHeight="1">
      <c r="A33" s="154"/>
      <c r="B33" s="164"/>
      <c r="C33" s="262"/>
      <c r="D33" s="262"/>
      <c r="E33" s="164"/>
      <c r="F33" s="346"/>
      <c r="G33" s="346"/>
      <c r="H33" s="348"/>
      <c r="I33" s="348"/>
      <c r="J33" s="348"/>
      <c r="K33" s="354"/>
      <c r="L33" s="354"/>
      <c r="M33" s="355"/>
      <c r="N33" s="356"/>
      <c r="O33" s="356"/>
      <c r="P33" s="356"/>
      <c r="Q33" s="106"/>
      <c r="R33" s="356"/>
      <c r="S33" s="354"/>
      <c r="T33" s="97"/>
      <c r="U33" s="107"/>
      <c r="V33" s="254"/>
      <c r="W33" s="103"/>
      <c r="X33" s="97"/>
      <c r="Y33" s="365"/>
    </row>
    <row r="34" spans="1:25" s="70" customFormat="1" ht="15.75" customHeight="1">
      <c r="A34" s="154"/>
      <c r="B34" s="164"/>
      <c r="C34" s="262"/>
      <c r="D34" s="262"/>
      <c r="E34" s="164"/>
      <c r="F34" s="346"/>
      <c r="G34" s="346"/>
      <c r="H34" s="348"/>
      <c r="I34" s="348"/>
      <c r="J34" s="348"/>
      <c r="K34" s="354"/>
      <c r="L34" s="354"/>
      <c r="M34" s="355"/>
      <c r="N34" s="356"/>
      <c r="O34" s="356"/>
      <c r="P34" s="356"/>
      <c r="Q34" s="106"/>
      <c r="R34" s="356"/>
      <c r="S34" s="354"/>
      <c r="T34" s="97"/>
      <c r="U34" s="107"/>
      <c r="V34" s="254"/>
      <c r="W34" s="103"/>
      <c r="X34" s="97"/>
      <c r="Y34" s="365"/>
    </row>
    <row r="35" spans="1:25" s="70" customFormat="1" ht="15.75" customHeight="1">
      <c r="A35" s="154"/>
      <c r="B35" s="164"/>
      <c r="C35" s="262"/>
      <c r="D35" s="262"/>
      <c r="E35" s="164"/>
      <c r="F35" s="346"/>
      <c r="G35" s="346"/>
      <c r="H35" s="348"/>
      <c r="I35" s="348"/>
      <c r="J35" s="348"/>
      <c r="K35" s="354"/>
      <c r="L35" s="354"/>
      <c r="M35" s="355"/>
      <c r="N35" s="356"/>
      <c r="O35" s="356"/>
      <c r="P35" s="356"/>
      <c r="Q35" s="106"/>
      <c r="R35" s="356"/>
      <c r="S35" s="354"/>
      <c r="T35" s="97"/>
      <c r="U35" s="107"/>
      <c r="V35" s="254"/>
      <c r="W35" s="103"/>
      <c r="X35" s="97"/>
      <c r="Y35" s="365"/>
    </row>
    <row r="36" spans="1:25" s="70" customFormat="1" ht="15.75" customHeight="1">
      <c r="A36" s="154"/>
      <c r="B36" s="164"/>
      <c r="C36" s="262"/>
      <c r="D36" s="262"/>
      <c r="E36" s="164"/>
      <c r="F36" s="346"/>
      <c r="G36" s="346"/>
      <c r="H36" s="348"/>
      <c r="I36" s="348"/>
      <c r="J36" s="348"/>
      <c r="K36" s="354"/>
      <c r="L36" s="354"/>
      <c r="M36" s="355"/>
      <c r="N36" s="356"/>
      <c r="O36" s="356"/>
      <c r="P36" s="356"/>
      <c r="Q36" s="106"/>
      <c r="R36" s="356"/>
      <c r="S36" s="354"/>
      <c r="T36" s="97"/>
      <c r="U36" s="107"/>
      <c r="V36" s="254"/>
      <c r="W36" s="103"/>
      <c r="X36" s="97"/>
      <c r="Y36" s="365"/>
    </row>
    <row r="37" spans="1:25" s="70" customFormat="1" ht="15.75" customHeight="1">
      <c r="A37" s="154"/>
      <c r="B37" s="164"/>
      <c r="C37" s="262"/>
      <c r="D37" s="262"/>
      <c r="E37" s="164"/>
      <c r="F37" s="346"/>
      <c r="G37" s="346"/>
      <c r="H37" s="348"/>
      <c r="I37" s="348"/>
      <c r="J37" s="348"/>
      <c r="K37" s="354"/>
      <c r="L37" s="354"/>
      <c r="M37" s="355"/>
      <c r="N37" s="356"/>
      <c r="O37" s="356"/>
      <c r="P37" s="356"/>
      <c r="Q37" s="106"/>
      <c r="R37" s="356"/>
      <c r="S37" s="354"/>
      <c r="T37" s="97"/>
      <c r="U37" s="107"/>
      <c r="V37" s="254"/>
      <c r="W37" s="103"/>
      <c r="X37" s="97"/>
      <c r="Y37" s="365"/>
    </row>
    <row r="38" spans="1:25" s="70" customFormat="1" ht="15.75" customHeight="1">
      <c r="A38" s="154"/>
      <c r="B38" s="164"/>
      <c r="C38" s="262"/>
      <c r="D38" s="262"/>
      <c r="E38" s="164"/>
      <c r="F38" s="346"/>
      <c r="G38" s="346"/>
      <c r="H38" s="348"/>
      <c r="I38" s="348"/>
      <c r="J38" s="348"/>
      <c r="K38" s="354"/>
      <c r="L38" s="354"/>
      <c r="M38" s="355"/>
      <c r="N38" s="356"/>
      <c r="O38" s="356"/>
      <c r="P38" s="356"/>
      <c r="Q38" s="106"/>
      <c r="R38" s="356"/>
      <c r="S38" s="354"/>
      <c r="T38" s="97"/>
      <c r="U38" s="107"/>
      <c r="V38" s="254"/>
      <c r="W38" s="103"/>
      <c r="X38" s="97"/>
      <c r="Y38" s="365"/>
    </row>
    <row r="39" spans="1:25" s="70" customFormat="1" ht="15.75" customHeight="1">
      <c r="A39" s="154"/>
      <c r="B39" s="164"/>
      <c r="C39" s="262"/>
      <c r="D39" s="262"/>
      <c r="E39" s="164"/>
      <c r="F39" s="346"/>
      <c r="G39" s="346"/>
      <c r="H39" s="348"/>
      <c r="I39" s="348"/>
      <c r="J39" s="348"/>
      <c r="K39" s="354"/>
      <c r="L39" s="354"/>
      <c r="M39" s="355"/>
      <c r="N39" s="356"/>
      <c r="O39" s="356"/>
      <c r="P39" s="356"/>
      <c r="Q39" s="106"/>
      <c r="R39" s="356"/>
      <c r="S39" s="354"/>
      <c r="T39" s="97"/>
      <c r="U39" s="107"/>
      <c r="V39" s="254"/>
      <c r="W39" s="103"/>
      <c r="X39" s="97"/>
      <c r="Y39" s="365"/>
    </row>
    <row r="40" spans="1:25" s="70" customFormat="1" ht="15.75" customHeight="1">
      <c r="A40" s="154"/>
      <c r="B40" s="164"/>
      <c r="C40" s="262"/>
      <c r="D40" s="262"/>
      <c r="E40" s="164"/>
      <c r="F40" s="346"/>
      <c r="G40" s="346"/>
      <c r="H40" s="348"/>
      <c r="I40" s="348"/>
      <c r="J40" s="348"/>
      <c r="K40" s="354"/>
      <c r="L40" s="354"/>
      <c r="M40" s="355"/>
      <c r="N40" s="356"/>
      <c r="O40" s="356"/>
      <c r="P40" s="356"/>
      <c r="Q40" s="106"/>
      <c r="R40" s="356"/>
      <c r="S40" s="354"/>
      <c r="T40" s="97"/>
      <c r="U40" s="107"/>
      <c r="V40" s="254"/>
      <c r="W40" s="103"/>
      <c r="X40" s="97"/>
      <c r="Y40" s="365"/>
    </row>
    <row r="41" spans="1:25" s="70" customFormat="1" ht="15.75" customHeight="1">
      <c r="A41" s="154"/>
      <c r="B41" s="164"/>
      <c r="C41" s="262"/>
      <c r="D41" s="262"/>
      <c r="E41" s="164"/>
      <c r="F41" s="346"/>
      <c r="G41" s="346"/>
      <c r="H41" s="348"/>
      <c r="I41" s="348"/>
      <c r="J41" s="348"/>
      <c r="K41" s="354"/>
      <c r="L41" s="354"/>
      <c r="M41" s="355"/>
      <c r="N41" s="356"/>
      <c r="O41" s="356"/>
      <c r="P41" s="356"/>
      <c r="Q41" s="106"/>
      <c r="R41" s="356"/>
      <c r="S41" s="354"/>
      <c r="T41" s="97"/>
      <c r="U41" s="107"/>
      <c r="V41" s="254"/>
      <c r="W41" s="103"/>
      <c r="X41" s="97"/>
      <c r="Y41" s="365"/>
    </row>
    <row r="42" spans="1:25" s="70" customFormat="1" ht="15.75" customHeight="1">
      <c r="A42" s="154"/>
      <c r="B42" s="164"/>
      <c r="C42" s="262"/>
      <c r="D42" s="262"/>
      <c r="E42" s="164"/>
      <c r="F42" s="346"/>
      <c r="G42" s="346"/>
      <c r="H42" s="348"/>
      <c r="I42" s="348"/>
      <c r="J42" s="348"/>
      <c r="K42" s="354"/>
      <c r="L42" s="354"/>
      <c r="M42" s="355"/>
      <c r="N42" s="356"/>
      <c r="O42" s="356"/>
      <c r="P42" s="356"/>
      <c r="Q42" s="106"/>
      <c r="R42" s="356"/>
      <c r="S42" s="354"/>
      <c r="T42" s="97"/>
      <c r="U42" s="107"/>
      <c r="V42" s="254"/>
      <c r="W42" s="103"/>
      <c r="X42" s="97"/>
      <c r="Y42" s="365"/>
    </row>
    <row r="43" spans="1:25" s="70" customFormat="1" ht="15.75" customHeight="1">
      <c r="A43" s="154"/>
      <c r="B43" s="164"/>
      <c r="C43" s="350"/>
      <c r="D43" s="262"/>
      <c r="E43" s="164"/>
      <c r="F43" s="346"/>
      <c r="G43" s="346"/>
      <c r="H43" s="348"/>
      <c r="I43" s="348"/>
      <c r="J43" s="348"/>
      <c r="K43" s="354"/>
      <c r="L43" s="354"/>
      <c r="M43" s="355"/>
      <c r="N43" s="356"/>
      <c r="O43" s="356"/>
      <c r="P43" s="356"/>
      <c r="Q43" s="106"/>
      <c r="R43" s="356"/>
      <c r="S43" s="354"/>
      <c r="T43" s="97"/>
      <c r="U43" s="107"/>
      <c r="V43" s="254"/>
      <c r="W43" s="103"/>
      <c r="X43" s="97"/>
      <c r="Y43" s="365"/>
    </row>
    <row r="44" spans="1:25" s="70" customFormat="1" ht="15.75" customHeight="1">
      <c r="A44" s="154"/>
      <c r="B44" s="164"/>
      <c r="C44" s="262"/>
      <c r="D44" s="262"/>
      <c r="E44" s="164"/>
      <c r="F44" s="346"/>
      <c r="G44" s="346"/>
      <c r="H44" s="348"/>
      <c r="I44" s="348"/>
      <c r="J44" s="348"/>
      <c r="K44" s="354"/>
      <c r="L44" s="354"/>
      <c r="M44" s="355"/>
      <c r="N44" s="356"/>
      <c r="O44" s="356"/>
      <c r="P44" s="356"/>
      <c r="Q44" s="106"/>
      <c r="R44" s="356"/>
      <c r="S44" s="107"/>
      <c r="T44" s="97"/>
      <c r="U44" s="107"/>
      <c r="V44" s="254"/>
      <c r="W44" s="103"/>
      <c r="X44" s="97"/>
      <c r="Y44" s="365"/>
    </row>
    <row r="45" spans="1:25" s="70" customFormat="1" ht="15.75" customHeight="1">
      <c r="A45" s="154"/>
      <c r="B45" s="164"/>
      <c r="C45" s="262"/>
      <c r="D45" s="262"/>
      <c r="E45" s="164"/>
      <c r="F45" s="346"/>
      <c r="G45" s="346"/>
      <c r="H45" s="348"/>
      <c r="I45" s="348"/>
      <c r="J45" s="348"/>
      <c r="K45" s="354"/>
      <c r="L45" s="354"/>
      <c r="M45" s="355"/>
      <c r="N45" s="356"/>
      <c r="O45" s="356"/>
      <c r="P45" s="356"/>
      <c r="Q45" s="106"/>
      <c r="R45" s="356"/>
      <c r="S45" s="107"/>
      <c r="T45" s="97"/>
      <c r="U45" s="107"/>
      <c r="V45" s="254">
        <f>IF(OR(R45=0,R45=""),"",ROUND((U45-R45)/R45*100,2))</f>
      </c>
      <c r="W45" s="103"/>
      <c r="X45" s="97"/>
      <c r="Y45" s="365"/>
    </row>
    <row r="46" spans="1:25" s="70" customFormat="1" ht="15.75" customHeight="1">
      <c r="A46" s="97"/>
      <c r="B46" s="103"/>
      <c r="C46" s="105"/>
      <c r="D46" s="103"/>
      <c r="E46" s="103"/>
      <c r="F46" s="105"/>
      <c r="G46" s="105"/>
      <c r="H46" s="311"/>
      <c r="I46" s="311"/>
      <c r="J46" s="311"/>
      <c r="K46" s="356"/>
      <c r="L46" s="356"/>
      <c r="M46" s="355"/>
      <c r="N46" s="356"/>
      <c r="O46" s="356"/>
      <c r="P46" s="356"/>
      <c r="Q46" s="106"/>
      <c r="R46" s="106"/>
      <c r="S46" s="107"/>
      <c r="T46" s="97">
        <f>IF(OR(I46="",X46=""),"",IF(ROUND(((X46*12-(YEAR(Y$7)-YEAR(H46))*12-(MONTH(Y$7)-MONTH(H46))))/(X46*12)*100,0)&lt;=15,15,ROUND(((X46*12-(YEAR(Y$7)-YEAR(H46))*12-(MONTH(Y$7)-MONTH(H46))))/(X46*12)*100,0)))</f>
      </c>
      <c r="U46" s="107"/>
      <c r="V46" s="254">
        <f>IF(OR(R46=0,R46=""),"",ROUND((U46-R46)/R46*100,2))</f>
      </c>
      <c r="W46" s="103"/>
      <c r="X46" s="97"/>
      <c r="Y46" s="365"/>
    </row>
    <row r="47" spans="1:25" ht="15.75" customHeight="1">
      <c r="A47" s="277" t="s">
        <v>381</v>
      </c>
      <c r="B47" s="277"/>
      <c r="C47" s="277"/>
      <c r="D47" s="277"/>
      <c r="E47" s="277"/>
      <c r="F47" s="277"/>
      <c r="G47" s="277"/>
      <c r="H47" s="277"/>
      <c r="I47" s="277"/>
      <c r="J47" s="277"/>
      <c r="K47" s="107">
        <f>SUM(K7:K46)</f>
        <v>0</v>
      </c>
      <c r="L47" s="107"/>
      <c r="M47" s="355"/>
      <c r="N47" s="356"/>
      <c r="O47" s="356"/>
      <c r="P47" s="356"/>
      <c r="Q47" s="107"/>
      <c r="R47" s="107"/>
      <c r="S47" s="107"/>
      <c r="T47" s="97"/>
      <c r="U47" s="107"/>
      <c r="V47" s="254">
        <f>IF(OR(R47=0,R47=""),"",ROUND((U47-R47)/R47*100,2))</f>
      </c>
      <c r="W47" s="103"/>
      <c r="X47" s="97"/>
      <c r="Y47" s="365"/>
    </row>
    <row r="48" spans="13:15" ht="15.75" customHeight="1">
      <c r="M48" s="343"/>
      <c r="O48" s="73"/>
    </row>
    <row r="49" spans="13:15" ht="15.75" customHeight="1">
      <c r="M49" s="343"/>
      <c r="O49" s="73"/>
    </row>
    <row r="50" spans="13:15" ht="15.75" customHeight="1">
      <c r="M50" s="343"/>
      <c r="O50" s="73"/>
    </row>
    <row r="51" spans="13:15" ht="15.75" customHeight="1">
      <c r="M51" s="343"/>
      <c r="O51" s="73"/>
    </row>
    <row r="52" spans="13:15" ht="15.75" customHeight="1">
      <c r="M52" s="343"/>
      <c r="O52" s="73"/>
    </row>
    <row r="53" spans="13:15" ht="15.75" customHeight="1">
      <c r="M53" s="343"/>
      <c r="O53" s="73"/>
    </row>
    <row r="54" spans="13:15" ht="15.75" customHeight="1">
      <c r="M54" s="343"/>
      <c r="O54" s="73"/>
    </row>
  </sheetData>
  <sheetProtection/>
  <mergeCells count="19">
    <mergeCell ref="A1:W1"/>
    <mergeCell ref="A3:W3"/>
    <mergeCell ref="M5:P5"/>
    <mergeCell ref="S5:U5"/>
    <mergeCell ref="A47:I47"/>
    <mergeCell ref="A5:A6"/>
    <mergeCell ref="B5:B6"/>
    <mergeCell ref="C5:C6"/>
    <mergeCell ref="D5:D6"/>
    <mergeCell ref="E5:E6"/>
    <mergeCell ref="F5:F6"/>
    <mergeCell ref="G5:G6"/>
    <mergeCell ref="H5:H6"/>
    <mergeCell ref="I5:I6"/>
    <mergeCell ref="J5:J6"/>
    <mergeCell ref="V5:V6"/>
    <mergeCell ref="W5:W6"/>
    <mergeCell ref="X5:X6"/>
    <mergeCell ref="Y5:Y6"/>
  </mergeCells>
  <dataValidations count="1">
    <dataValidation allowBlank="1" showInputMessage="1" showErrorMessage="1" imeMode="off" sqref="A4"/>
  </dataValidations>
  <hyperlinks>
    <hyperlink ref="A2" location="'表4-6固资汇总'!A1" display="=IF(表3流资汇总!$A$2=&quot;&quot;,&quot;&quot;,表3流资汇总!$A$2)"/>
    <hyperlink ref="B2" location="科目索引!D29" display="=IF(评估申报表填表摘要!$A$2=&quot;&quot;,&quot;&quot;,评估申报表填表摘要!$A$2)"/>
  </hyperlinks>
  <printOptions horizontalCentered="1"/>
  <pageMargins left="0.35433070866141736" right="0.35433070866141736" top="0.5905511811023623" bottom="0.68" header="0.9842519685039371" footer="0.3"/>
  <pageSetup horizontalDpi="600" verticalDpi="600" orientation="landscape" paperSize="9"/>
  <headerFooter alignWithMargins="0">
    <oddHeader>&amp;R&amp;9表4-6-2-3
共&amp;N页第&amp;P页
金额单位：人民币元</oddHeader>
    <oddFooter>&amp;L&amp;9资产占有单位填表人：
填表日期：     年  月  日&amp;C&amp;9评估人员：
</oddFooter>
  </headerFooter>
  <legacyDrawing r:id="rId2"/>
</worksheet>
</file>

<file path=xl/worksheets/sheet47.xml><?xml version="1.0" encoding="utf-8"?>
<worksheet xmlns="http://schemas.openxmlformats.org/spreadsheetml/2006/main" xmlns:r="http://schemas.openxmlformats.org/officeDocument/2006/relationships">
  <dimension ref="A1:V34"/>
  <sheetViews>
    <sheetView workbookViewId="0" topLeftCell="A1">
      <pane xSplit="3" ySplit="6" topLeftCell="D7" activePane="bottomRight" state="frozen"/>
      <selection pane="bottomRight" activeCell="S14" sqref="S14"/>
    </sheetView>
  </sheetViews>
  <sheetFormatPr defaultColWidth="9.00390625" defaultRowHeight="15.75" customHeight="1"/>
  <cols>
    <col min="1" max="1" width="3.625" style="71" customWidth="1"/>
    <col min="2" max="2" width="16.625" style="72" customWidth="1"/>
    <col min="3" max="3" width="13.00390625" style="72" customWidth="1"/>
    <col min="4" max="4" width="4.625" style="72" customWidth="1"/>
    <col min="5" max="5" width="7.25390625" style="71" customWidth="1"/>
    <col min="6" max="6" width="9.125" style="75" customWidth="1"/>
    <col min="7" max="7" width="11.875" style="74" customWidth="1"/>
    <col min="8" max="10" width="6.50390625" style="74" hidden="1" customWidth="1"/>
    <col min="11" max="11" width="7.00390625" style="74" hidden="1" customWidth="1"/>
    <col min="12" max="15" width="6.125" style="74" hidden="1" customWidth="1"/>
    <col min="16" max="16" width="10.125" style="74" hidden="1" customWidth="1"/>
    <col min="17" max="17" width="13.625" style="74" hidden="1" customWidth="1"/>
    <col min="18" max="18" width="8.625" style="71" customWidth="1"/>
    <col min="19" max="19" width="10.625" style="75" customWidth="1"/>
    <col min="20" max="20" width="13.625" style="74" customWidth="1"/>
    <col min="21" max="21" width="6.75390625" style="75" customWidth="1"/>
    <col min="22" max="22" width="6.375" style="72" customWidth="1"/>
    <col min="23" max="16384" width="9.00390625" style="73" customWidth="1"/>
  </cols>
  <sheetData>
    <row r="1" spans="1:22" s="305" customFormat="1" ht="24.75" customHeight="1">
      <c r="A1" s="76" t="s">
        <v>639</v>
      </c>
      <c r="B1" s="77"/>
      <c r="C1" s="77"/>
      <c r="D1" s="77"/>
      <c r="E1" s="76"/>
      <c r="F1" s="80"/>
      <c r="G1" s="79"/>
      <c r="H1" s="79"/>
      <c r="I1" s="79"/>
      <c r="J1" s="79"/>
      <c r="K1" s="79"/>
      <c r="L1" s="79"/>
      <c r="M1" s="79"/>
      <c r="N1" s="79"/>
      <c r="O1" s="79"/>
      <c r="P1" s="79"/>
      <c r="Q1" s="79"/>
      <c r="R1" s="76"/>
      <c r="S1" s="80"/>
      <c r="T1" s="79"/>
      <c r="U1" s="80"/>
      <c r="V1" s="77"/>
    </row>
    <row r="2" spans="1:22" s="70" customFormat="1" ht="13.5" customHeight="1">
      <c r="A2" s="81" t="str">
        <f>IF('表3流资汇总'!$A$2="","",'表3流资汇总'!$A$2)</f>
        <v>返回</v>
      </c>
      <c r="B2" s="82" t="str">
        <f>IF('评估申报表填表摘要'!$A$2="","",'评估申报表填表摘要'!$A$2)</f>
        <v>返回索引页</v>
      </c>
      <c r="C2" s="84"/>
      <c r="D2" s="84"/>
      <c r="E2" s="113"/>
      <c r="F2" s="86"/>
      <c r="G2" s="85"/>
      <c r="H2" s="85"/>
      <c r="I2" s="85"/>
      <c r="J2" s="85"/>
      <c r="K2" s="85"/>
      <c r="L2" s="85"/>
      <c r="M2" s="85"/>
      <c r="N2" s="85"/>
      <c r="O2" s="85"/>
      <c r="P2" s="85"/>
      <c r="Q2" s="85"/>
      <c r="R2" s="113"/>
      <c r="S2" s="86"/>
      <c r="T2" s="85"/>
      <c r="U2" s="86"/>
      <c r="V2" s="111"/>
    </row>
    <row r="3" spans="1:22" s="70" customFormat="1" ht="13.5" customHeight="1">
      <c r="A3" s="87" t="str">
        <f>'结果汇总'!$A$3</f>
        <v>  评估基准日：2020年3月12日</v>
      </c>
      <c r="B3" s="88"/>
      <c r="C3" s="88"/>
      <c r="D3" s="88"/>
      <c r="E3" s="87"/>
      <c r="F3" s="91"/>
      <c r="G3" s="90"/>
      <c r="H3" s="90"/>
      <c r="I3" s="90"/>
      <c r="J3" s="90"/>
      <c r="K3" s="90"/>
      <c r="L3" s="90"/>
      <c r="M3" s="90"/>
      <c r="N3" s="90"/>
      <c r="O3" s="90"/>
      <c r="P3" s="90"/>
      <c r="Q3" s="90"/>
      <c r="R3" s="87"/>
      <c r="S3" s="91"/>
      <c r="T3" s="90"/>
      <c r="U3" s="91"/>
      <c r="V3" s="88"/>
    </row>
    <row r="4" spans="1:22" s="70" customFormat="1" ht="13.5" customHeight="1">
      <c r="A4" s="92" t="str">
        <f>'结果汇总'!$A$4</f>
        <v>被评估单位（或者产权持有单位）：左世合、周海翔、云南渝庆建筑劳务有限公司</v>
      </c>
      <c r="B4" s="84"/>
      <c r="C4" s="84"/>
      <c r="D4" s="84"/>
      <c r="E4" s="113"/>
      <c r="F4" s="86"/>
      <c r="G4" s="85"/>
      <c r="H4" s="85"/>
      <c r="I4" s="85"/>
      <c r="J4" s="85"/>
      <c r="K4" s="85"/>
      <c r="L4" s="85"/>
      <c r="M4" s="85"/>
      <c r="N4" s="85"/>
      <c r="O4" s="85"/>
      <c r="P4" s="85"/>
      <c r="Q4" s="85"/>
      <c r="R4" s="113"/>
      <c r="S4" s="86"/>
      <c r="T4" s="85"/>
      <c r="U4" s="86"/>
      <c r="V4" s="111"/>
    </row>
    <row r="5" spans="1:22" s="70" customFormat="1" ht="15.75" customHeight="1">
      <c r="A5" s="119" t="s">
        <v>139</v>
      </c>
      <c r="B5" s="119" t="s">
        <v>640</v>
      </c>
      <c r="C5" s="119" t="s">
        <v>641</v>
      </c>
      <c r="D5" s="273" t="s">
        <v>443</v>
      </c>
      <c r="E5" s="306" t="s">
        <v>113</v>
      </c>
      <c r="F5" s="307"/>
      <c r="G5" s="319"/>
      <c r="H5" s="332" t="s">
        <v>642</v>
      </c>
      <c r="I5" s="332"/>
      <c r="J5" s="332"/>
      <c r="K5" s="132" t="s">
        <v>643</v>
      </c>
      <c r="L5" s="143" t="s">
        <v>644</v>
      </c>
      <c r="M5" s="143"/>
      <c r="N5" s="143"/>
      <c r="O5" s="143"/>
      <c r="P5" s="340" t="s">
        <v>645</v>
      </c>
      <c r="Q5" s="124" t="s">
        <v>114</v>
      </c>
      <c r="R5" s="118" t="s">
        <v>448</v>
      </c>
      <c r="S5" s="108" t="s">
        <v>115</v>
      </c>
      <c r="T5" s="110"/>
      <c r="U5" s="278" t="s">
        <v>117</v>
      </c>
      <c r="V5" s="119" t="s">
        <v>514</v>
      </c>
    </row>
    <row r="6" spans="1:22" s="70" customFormat="1" ht="15.75" customHeight="1">
      <c r="A6" s="126"/>
      <c r="B6" s="126"/>
      <c r="C6" s="126"/>
      <c r="D6" s="275"/>
      <c r="E6" s="130" t="s">
        <v>449</v>
      </c>
      <c r="F6" s="309" t="s">
        <v>450</v>
      </c>
      <c r="G6" s="320" t="s">
        <v>451</v>
      </c>
      <c r="H6" s="335" t="s">
        <v>646</v>
      </c>
      <c r="I6" s="335" t="s">
        <v>647</v>
      </c>
      <c r="J6" s="335" t="s">
        <v>648</v>
      </c>
      <c r="K6" s="133"/>
      <c r="L6" s="341" t="s">
        <v>452</v>
      </c>
      <c r="M6" s="341" t="s">
        <v>453</v>
      </c>
      <c r="N6" s="341" t="s">
        <v>454</v>
      </c>
      <c r="O6" s="341" t="s">
        <v>455</v>
      </c>
      <c r="P6" s="342"/>
      <c r="Q6" s="128"/>
      <c r="R6" s="125"/>
      <c r="S6" s="102" t="s">
        <v>450</v>
      </c>
      <c r="T6" s="321" t="s">
        <v>451</v>
      </c>
      <c r="U6" s="279"/>
      <c r="V6" s="126"/>
    </row>
    <row r="7" spans="1:22" s="70" customFormat="1" ht="15.75" customHeight="1">
      <c r="A7" s="97"/>
      <c r="B7" s="103"/>
      <c r="C7" s="103"/>
      <c r="D7" s="336"/>
      <c r="E7" s="337"/>
      <c r="F7" s="312"/>
      <c r="G7" s="107"/>
      <c r="H7" s="107"/>
      <c r="I7" s="107"/>
      <c r="J7" s="107"/>
      <c r="K7" s="107"/>
      <c r="L7" s="107"/>
      <c r="M7" s="107"/>
      <c r="N7" s="107"/>
      <c r="O7" s="107"/>
      <c r="P7" s="107"/>
      <c r="Q7" s="107"/>
      <c r="R7" s="337"/>
      <c r="S7" s="317"/>
      <c r="T7" s="107"/>
      <c r="U7" s="254">
        <f aca="true" t="shared" si="0" ref="U7:U30">IF(OR(Q7=0,Q7=""),"",ROUND((T7-Q7)/Q7*100,2))</f>
      </c>
      <c r="V7" s="103"/>
    </row>
    <row r="8" spans="1:22" s="70" customFormat="1" ht="15.75" customHeight="1">
      <c r="A8" s="97"/>
      <c r="B8" s="103"/>
      <c r="C8" s="103"/>
      <c r="D8" s="338"/>
      <c r="E8" s="339"/>
      <c r="F8" s="312"/>
      <c r="G8" s="107"/>
      <c r="H8" s="107"/>
      <c r="I8" s="107"/>
      <c r="J8" s="107"/>
      <c r="K8" s="107"/>
      <c r="L8" s="107"/>
      <c r="M8" s="107"/>
      <c r="N8" s="107"/>
      <c r="O8" s="107"/>
      <c r="P8" s="107"/>
      <c r="Q8" s="107"/>
      <c r="R8" s="337"/>
      <c r="S8" s="317"/>
      <c r="T8" s="107"/>
      <c r="U8" s="254">
        <f t="shared" si="0"/>
      </c>
      <c r="V8" s="103"/>
    </row>
    <row r="9" spans="1:22" s="70" customFormat="1" ht="15.75" customHeight="1">
      <c r="A9" s="97"/>
      <c r="B9" s="103"/>
      <c r="C9" s="316"/>
      <c r="D9" s="336"/>
      <c r="E9" s="337"/>
      <c r="F9" s="312"/>
      <c r="G9" s="107"/>
      <c r="H9" s="107"/>
      <c r="I9" s="107"/>
      <c r="J9" s="107"/>
      <c r="K9" s="107"/>
      <c r="L9" s="107"/>
      <c r="M9" s="107"/>
      <c r="N9" s="107"/>
      <c r="O9" s="107"/>
      <c r="P9" s="107"/>
      <c r="Q9" s="107"/>
      <c r="R9" s="337"/>
      <c r="S9" s="317"/>
      <c r="T9" s="107"/>
      <c r="U9" s="254">
        <f t="shared" si="0"/>
      </c>
      <c r="V9" s="103"/>
    </row>
    <row r="10" spans="1:22" s="70" customFormat="1" ht="15.75" customHeight="1">
      <c r="A10" s="97"/>
      <c r="B10" s="103"/>
      <c r="C10" s="103"/>
      <c r="D10" s="336"/>
      <c r="E10" s="337"/>
      <c r="F10" s="312"/>
      <c r="G10" s="107"/>
      <c r="H10" s="107"/>
      <c r="I10" s="107"/>
      <c r="J10" s="107"/>
      <c r="K10" s="107"/>
      <c r="L10" s="107"/>
      <c r="M10" s="107"/>
      <c r="N10" s="107"/>
      <c r="O10" s="107"/>
      <c r="P10" s="107"/>
      <c r="Q10" s="107"/>
      <c r="R10" s="337"/>
      <c r="S10" s="317"/>
      <c r="T10" s="107"/>
      <c r="U10" s="254">
        <f t="shared" si="0"/>
      </c>
      <c r="V10" s="103"/>
    </row>
    <row r="11" spans="1:22" s="70" customFormat="1" ht="15.75" customHeight="1">
      <c r="A11" s="97"/>
      <c r="B11" s="103"/>
      <c r="C11" s="103"/>
      <c r="D11" s="336"/>
      <c r="E11" s="337"/>
      <c r="F11" s="312"/>
      <c r="G11" s="107"/>
      <c r="H11" s="107"/>
      <c r="I11" s="107"/>
      <c r="J11" s="107"/>
      <c r="K11" s="107"/>
      <c r="L11" s="107"/>
      <c r="M11" s="107"/>
      <c r="N11" s="107"/>
      <c r="O11" s="107"/>
      <c r="P11" s="107"/>
      <c r="Q11" s="107"/>
      <c r="R11" s="337"/>
      <c r="S11" s="317"/>
      <c r="T11" s="107"/>
      <c r="U11" s="254">
        <f t="shared" si="0"/>
      </c>
      <c r="V11" s="103"/>
    </row>
    <row r="12" spans="1:22" s="70" customFormat="1" ht="15.75" customHeight="1">
      <c r="A12" s="97"/>
      <c r="B12" s="103"/>
      <c r="C12" s="103"/>
      <c r="D12" s="336"/>
      <c r="E12" s="337"/>
      <c r="F12" s="312"/>
      <c r="G12" s="107"/>
      <c r="H12" s="107"/>
      <c r="I12" s="107"/>
      <c r="J12" s="107"/>
      <c r="K12" s="107"/>
      <c r="L12" s="107"/>
      <c r="M12" s="107"/>
      <c r="N12" s="107"/>
      <c r="O12" s="107"/>
      <c r="P12" s="107"/>
      <c r="Q12" s="107"/>
      <c r="R12" s="337"/>
      <c r="S12" s="317"/>
      <c r="T12" s="107"/>
      <c r="U12" s="254">
        <f t="shared" si="0"/>
      </c>
      <c r="V12" s="103"/>
    </row>
    <row r="13" spans="1:22" s="70" customFormat="1" ht="15.75" customHeight="1">
      <c r="A13" s="97"/>
      <c r="B13" s="103"/>
      <c r="C13" s="103"/>
      <c r="D13" s="336"/>
      <c r="E13" s="337"/>
      <c r="F13" s="312"/>
      <c r="G13" s="107"/>
      <c r="H13" s="107"/>
      <c r="I13" s="107"/>
      <c r="J13" s="107"/>
      <c r="K13" s="107"/>
      <c r="L13" s="107"/>
      <c r="M13" s="107"/>
      <c r="N13" s="107"/>
      <c r="O13" s="107"/>
      <c r="P13" s="107"/>
      <c r="Q13" s="107"/>
      <c r="R13" s="337"/>
      <c r="S13" s="317"/>
      <c r="T13" s="107"/>
      <c r="U13" s="254">
        <f t="shared" si="0"/>
      </c>
      <c r="V13" s="103"/>
    </row>
    <row r="14" spans="1:22" s="70" customFormat="1" ht="15.75" customHeight="1">
      <c r="A14" s="97"/>
      <c r="B14" s="103"/>
      <c r="C14" s="103"/>
      <c r="D14" s="336"/>
      <c r="E14" s="337"/>
      <c r="F14" s="312"/>
      <c r="G14" s="107"/>
      <c r="H14" s="107"/>
      <c r="I14" s="107"/>
      <c r="J14" s="107"/>
      <c r="K14" s="107"/>
      <c r="L14" s="107"/>
      <c r="M14" s="107"/>
      <c r="N14" s="107"/>
      <c r="O14" s="107"/>
      <c r="P14" s="107"/>
      <c r="Q14" s="107"/>
      <c r="R14" s="337"/>
      <c r="S14" s="317"/>
      <c r="T14" s="107"/>
      <c r="U14" s="254">
        <f t="shared" si="0"/>
      </c>
      <c r="V14" s="103"/>
    </row>
    <row r="15" spans="1:22" s="70" customFormat="1" ht="15.75" customHeight="1">
      <c r="A15" s="97"/>
      <c r="B15" s="103"/>
      <c r="C15" s="103"/>
      <c r="D15" s="105"/>
      <c r="E15" s="131"/>
      <c r="F15" s="312"/>
      <c r="G15" s="107"/>
      <c r="H15" s="107"/>
      <c r="I15" s="107"/>
      <c r="J15" s="107"/>
      <c r="K15" s="107"/>
      <c r="L15" s="107"/>
      <c r="M15" s="107"/>
      <c r="N15" s="107"/>
      <c r="O15" s="107"/>
      <c r="P15" s="107"/>
      <c r="Q15" s="107"/>
      <c r="R15" s="337"/>
      <c r="S15" s="317"/>
      <c r="T15" s="107"/>
      <c r="U15" s="254">
        <f t="shared" si="0"/>
      </c>
      <c r="V15" s="103"/>
    </row>
    <row r="16" spans="1:22" s="70" customFormat="1" ht="15.75" customHeight="1">
      <c r="A16" s="97"/>
      <c r="B16" s="103"/>
      <c r="C16" s="103"/>
      <c r="D16" s="336"/>
      <c r="E16" s="337"/>
      <c r="F16" s="312"/>
      <c r="G16" s="107"/>
      <c r="H16" s="107"/>
      <c r="I16" s="107"/>
      <c r="J16" s="107"/>
      <c r="K16" s="107"/>
      <c r="L16" s="107"/>
      <c r="M16" s="107"/>
      <c r="N16" s="107"/>
      <c r="O16" s="107"/>
      <c r="P16" s="107"/>
      <c r="Q16" s="107"/>
      <c r="R16" s="337"/>
      <c r="S16" s="317"/>
      <c r="T16" s="107"/>
      <c r="U16" s="254">
        <f t="shared" si="0"/>
      </c>
      <c r="V16" s="103"/>
    </row>
    <row r="17" spans="1:22" s="70" customFormat="1" ht="15.75" customHeight="1">
      <c r="A17" s="97"/>
      <c r="B17" s="103"/>
      <c r="C17" s="103"/>
      <c r="D17" s="336"/>
      <c r="E17" s="337"/>
      <c r="F17" s="312"/>
      <c r="G17" s="107"/>
      <c r="H17" s="107"/>
      <c r="I17" s="107"/>
      <c r="J17" s="107"/>
      <c r="K17" s="107"/>
      <c r="L17" s="107"/>
      <c r="M17" s="107"/>
      <c r="N17" s="107"/>
      <c r="O17" s="107"/>
      <c r="P17" s="107"/>
      <c r="Q17" s="107"/>
      <c r="R17" s="337"/>
      <c r="S17" s="317"/>
      <c r="T17" s="107"/>
      <c r="U17" s="254">
        <f t="shared" si="0"/>
      </c>
      <c r="V17" s="103"/>
    </row>
    <row r="18" spans="1:22" s="70" customFormat="1" ht="15.75" customHeight="1">
      <c r="A18" s="97"/>
      <c r="B18" s="103"/>
      <c r="C18" s="103"/>
      <c r="D18" s="336"/>
      <c r="E18" s="337"/>
      <c r="F18" s="312"/>
      <c r="G18" s="107"/>
      <c r="H18" s="107"/>
      <c r="I18" s="107"/>
      <c r="J18" s="107"/>
      <c r="K18" s="107"/>
      <c r="L18" s="107"/>
      <c r="M18" s="107"/>
      <c r="N18" s="107"/>
      <c r="O18" s="107"/>
      <c r="P18" s="107"/>
      <c r="Q18" s="107"/>
      <c r="R18" s="337"/>
      <c r="S18" s="317"/>
      <c r="T18" s="107"/>
      <c r="U18" s="254">
        <f t="shared" si="0"/>
      </c>
      <c r="V18" s="103"/>
    </row>
    <row r="19" spans="1:22" s="70" customFormat="1" ht="15.75" customHeight="1">
      <c r="A19" s="97"/>
      <c r="B19" s="103"/>
      <c r="C19" s="103"/>
      <c r="D19" s="336"/>
      <c r="E19" s="337"/>
      <c r="F19" s="312"/>
      <c r="G19" s="107"/>
      <c r="H19" s="107"/>
      <c r="I19" s="107"/>
      <c r="J19" s="107"/>
      <c r="K19" s="107"/>
      <c r="L19" s="107"/>
      <c r="M19" s="107"/>
      <c r="N19" s="107"/>
      <c r="O19" s="107"/>
      <c r="P19" s="107"/>
      <c r="Q19" s="107"/>
      <c r="R19" s="337"/>
      <c r="S19" s="317"/>
      <c r="T19" s="107"/>
      <c r="U19" s="254"/>
      <c r="V19" s="103"/>
    </row>
    <row r="20" spans="1:22" s="70" customFormat="1" ht="15.75" customHeight="1">
      <c r="A20" s="97"/>
      <c r="B20" s="103"/>
      <c r="C20" s="103"/>
      <c r="D20" s="336"/>
      <c r="E20" s="337"/>
      <c r="F20" s="312"/>
      <c r="G20" s="107"/>
      <c r="H20" s="107"/>
      <c r="I20" s="107"/>
      <c r="J20" s="107"/>
      <c r="K20" s="107"/>
      <c r="L20" s="107"/>
      <c r="M20" s="107"/>
      <c r="N20" s="107"/>
      <c r="O20" s="107"/>
      <c r="P20" s="107"/>
      <c r="Q20" s="107"/>
      <c r="R20" s="337"/>
      <c r="S20" s="317"/>
      <c r="T20" s="107"/>
      <c r="U20" s="254"/>
      <c r="V20" s="103"/>
    </row>
    <row r="21" spans="1:22" s="70" customFormat="1" ht="15.75" customHeight="1">
      <c r="A21" s="97"/>
      <c r="B21" s="103"/>
      <c r="C21" s="103"/>
      <c r="D21" s="336"/>
      <c r="E21" s="337"/>
      <c r="F21" s="312"/>
      <c r="G21" s="107"/>
      <c r="H21" s="107"/>
      <c r="I21" s="107"/>
      <c r="J21" s="107"/>
      <c r="K21" s="107"/>
      <c r="L21" s="107"/>
      <c r="M21" s="107"/>
      <c r="N21" s="107"/>
      <c r="O21" s="107"/>
      <c r="P21" s="107"/>
      <c r="Q21" s="107"/>
      <c r="R21" s="337"/>
      <c r="S21" s="317"/>
      <c r="T21" s="107"/>
      <c r="U21" s="254">
        <f t="shared" si="0"/>
      </c>
      <c r="V21" s="103"/>
    </row>
    <row r="22" spans="1:22" s="70" customFormat="1" ht="15.75" customHeight="1">
      <c r="A22" s="97"/>
      <c r="B22" s="103"/>
      <c r="C22" s="103"/>
      <c r="D22" s="336"/>
      <c r="E22" s="337"/>
      <c r="F22" s="312"/>
      <c r="G22" s="107"/>
      <c r="H22" s="107"/>
      <c r="I22" s="107"/>
      <c r="J22" s="107"/>
      <c r="K22" s="107"/>
      <c r="L22" s="107"/>
      <c r="M22" s="107"/>
      <c r="N22" s="107"/>
      <c r="O22" s="107"/>
      <c r="P22" s="107"/>
      <c r="Q22" s="107"/>
      <c r="R22" s="337"/>
      <c r="S22" s="317"/>
      <c r="T22" s="107"/>
      <c r="U22" s="254">
        <f t="shared" si="0"/>
      </c>
      <c r="V22" s="103"/>
    </row>
    <row r="23" spans="1:22" s="70" customFormat="1" ht="15.75" customHeight="1">
      <c r="A23" s="97"/>
      <c r="B23" s="103"/>
      <c r="C23" s="103"/>
      <c r="D23" s="336"/>
      <c r="E23" s="337"/>
      <c r="F23" s="312"/>
      <c r="G23" s="107"/>
      <c r="H23" s="107"/>
      <c r="I23" s="107"/>
      <c r="J23" s="107"/>
      <c r="K23" s="107"/>
      <c r="L23" s="107"/>
      <c r="M23" s="107"/>
      <c r="N23" s="107"/>
      <c r="O23" s="107"/>
      <c r="P23" s="107"/>
      <c r="Q23" s="107"/>
      <c r="R23" s="337"/>
      <c r="S23" s="317"/>
      <c r="T23" s="107"/>
      <c r="U23" s="254">
        <f t="shared" si="0"/>
      </c>
      <c r="V23" s="103"/>
    </row>
    <row r="24" spans="1:22" s="70" customFormat="1" ht="15.75" customHeight="1">
      <c r="A24" s="97"/>
      <c r="B24" s="103"/>
      <c r="C24" s="103"/>
      <c r="D24" s="336"/>
      <c r="E24" s="337"/>
      <c r="F24" s="312"/>
      <c r="G24" s="107"/>
      <c r="H24" s="107"/>
      <c r="I24" s="107"/>
      <c r="J24" s="107"/>
      <c r="K24" s="107"/>
      <c r="L24" s="107"/>
      <c r="M24" s="107"/>
      <c r="N24" s="107"/>
      <c r="O24" s="107"/>
      <c r="P24" s="107"/>
      <c r="Q24" s="107"/>
      <c r="R24" s="131"/>
      <c r="S24" s="317"/>
      <c r="T24" s="107"/>
      <c r="U24" s="254">
        <f t="shared" si="0"/>
      </c>
      <c r="V24" s="103"/>
    </row>
    <row r="25" spans="1:22" s="70" customFormat="1" ht="15.75" customHeight="1">
      <c r="A25" s="97"/>
      <c r="B25" s="103"/>
      <c r="C25" s="103"/>
      <c r="D25" s="336"/>
      <c r="E25" s="337"/>
      <c r="F25" s="312"/>
      <c r="G25" s="107"/>
      <c r="H25" s="107"/>
      <c r="I25" s="107"/>
      <c r="J25" s="107"/>
      <c r="K25" s="107"/>
      <c r="L25" s="107"/>
      <c r="M25" s="107"/>
      <c r="N25" s="107"/>
      <c r="O25" s="107"/>
      <c r="P25" s="107"/>
      <c r="Q25" s="107"/>
      <c r="R25" s="131"/>
      <c r="S25" s="317"/>
      <c r="T25" s="107"/>
      <c r="U25" s="254">
        <f t="shared" si="0"/>
      </c>
      <c r="V25" s="103"/>
    </row>
    <row r="26" spans="1:22" s="70" customFormat="1" ht="15.75" customHeight="1">
      <c r="A26" s="97"/>
      <c r="B26" s="103"/>
      <c r="C26" s="103"/>
      <c r="D26" s="336"/>
      <c r="E26" s="337"/>
      <c r="F26" s="312"/>
      <c r="G26" s="107"/>
      <c r="H26" s="107"/>
      <c r="I26" s="107"/>
      <c r="J26" s="107"/>
      <c r="K26" s="107"/>
      <c r="L26" s="107"/>
      <c r="M26" s="107"/>
      <c r="N26" s="107"/>
      <c r="O26" s="107"/>
      <c r="P26" s="107"/>
      <c r="Q26" s="107"/>
      <c r="R26" s="131"/>
      <c r="S26" s="317"/>
      <c r="T26" s="107"/>
      <c r="U26" s="254">
        <f t="shared" si="0"/>
      </c>
      <c r="V26" s="103"/>
    </row>
    <row r="27" spans="1:22" s="70" customFormat="1" ht="15.75" customHeight="1">
      <c r="A27" s="97"/>
      <c r="B27" s="103"/>
      <c r="C27" s="103"/>
      <c r="D27" s="336"/>
      <c r="E27" s="337"/>
      <c r="F27" s="312"/>
      <c r="G27" s="107"/>
      <c r="H27" s="107"/>
      <c r="I27" s="107"/>
      <c r="J27" s="107"/>
      <c r="K27" s="107"/>
      <c r="L27" s="107"/>
      <c r="M27" s="107"/>
      <c r="N27" s="107"/>
      <c r="O27" s="107"/>
      <c r="P27" s="107"/>
      <c r="Q27" s="107"/>
      <c r="R27" s="131"/>
      <c r="S27" s="317"/>
      <c r="T27" s="107"/>
      <c r="U27" s="254">
        <f t="shared" si="0"/>
      </c>
      <c r="V27" s="103"/>
    </row>
    <row r="28" spans="1:22" s="70" customFormat="1" ht="15.75" customHeight="1">
      <c r="A28" s="97"/>
      <c r="B28" s="103"/>
      <c r="C28" s="103"/>
      <c r="D28" s="336"/>
      <c r="E28" s="337"/>
      <c r="F28" s="293"/>
      <c r="G28" s="107"/>
      <c r="H28" s="107"/>
      <c r="I28" s="107"/>
      <c r="J28" s="107"/>
      <c r="K28" s="107"/>
      <c r="L28" s="107"/>
      <c r="M28" s="107"/>
      <c r="N28" s="107"/>
      <c r="O28" s="107"/>
      <c r="P28" s="107"/>
      <c r="Q28" s="107"/>
      <c r="R28" s="131"/>
      <c r="S28" s="317"/>
      <c r="T28" s="107"/>
      <c r="U28" s="254">
        <f t="shared" si="0"/>
      </c>
      <c r="V28" s="103"/>
    </row>
    <row r="29" spans="1:22" s="70" customFormat="1" ht="15.75" customHeight="1">
      <c r="A29" s="97"/>
      <c r="B29" s="103"/>
      <c r="C29" s="103"/>
      <c r="D29" s="336"/>
      <c r="E29" s="337"/>
      <c r="F29" s="293"/>
      <c r="G29" s="107"/>
      <c r="H29" s="107"/>
      <c r="I29" s="107"/>
      <c r="J29" s="107"/>
      <c r="K29" s="107"/>
      <c r="L29" s="107"/>
      <c r="M29" s="107"/>
      <c r="N29" s="107"/>
      <c r="O29" s="107"/>
      <c r="P29" s="107"/>
      <c r="Q29" s="107"/>
      <c r="R29" s="131"/>
      <c r="S29" s="317"/>
      <c r="T29" s="107"/>
      <c r="U29" s="254">
        <f t="shared" si="0"/>
      </c>
      <c r="V29" s="103"/>
    </row>
    <row r="30" spans="1:22" s="70" customFormat="1" ht="15.75" customHeight="1">
      <c r="A30" s="277" t="s">
        <v>381</v>
      </c>
      <c r="B30" s="277"/>
      <c r="C30" s="277"/>
      <c r="D30" s="336"/>
      <c r="E30" s="337"/>
      <c r="F30" s="293"/>
      <c r="G30" s="107">
        <f>SUM(G7:G29)</f>
        <v>0</v>
      </c>
      <c r="H30" s="107"/>
      <c r="I30" s="107"/>
      <c r="J30" s="107"/>
      <c r="K30" s="107"/>
      <c r="L30" s="107"/>
      <c r="M30" s="107"/>
      <c r="N30" s="107"/>
      <c r="O30" s="107"/>
      <c r="P30" s="107"/>
      <c r="Q30" s="107">
        <f>SUM(Q7:Q29)</f>
        <v>0</v>
      </c>
      <c r="R30" s="142"/>
      <c r="S30" s="317"/>
      <c r="T30" s="107">
        <f>SUM(T7:T29)</f>
        <v>0</v>
      </c>
      <c r="U30" s="254">
        <f t="shared" si="0"/>
      </c>
      <c r="V30" s="103"/>
    </row>
    <row r="31" spans="1:22" s="70" customFormat="1" ht="15.75" customHeight="1">
      <c r="A31" s="113"/>
      <c r="B31" s="84"/>
      <c r="C31" s="84"/>
      <c r="D31" s="84"/>
      <c r="E31" s="113"/>
      <c r="F31" s="86"/>
      <c r="G31" s="85"/>
      <c r="H31" s="85"/>
      <c r="I31" s="85"/>
      <c r="J31" s="85"/>
      <c r="K31" s="85"/>
      <c r="L31" s="85"/>
      <c r="M31" s="85"/>
      <c r="N31" s="85"/>
      <c r="O31" s="85"/>
      <c r="P31" s="85"/>
      <c r="Q31" s="85"/>
      <c r="R31" s="113"/>
      <c r="S31" s="86"/>
      <c r="T31" s="85"/>
      <c r="U31" s="86"/>
      <c r="V31" s="84"/>
    </row>
    <row r="32" spans="1:22" s="70" customFormat="1" ht="15.75" customHeight="1">
      <c r="A32" s="113"/>
      <c r="B32" s="84"/>
      <c r="C32" s="84"/>
      <c r="D32" s="84"/>
      <c r="E32" s="113"/>
      <c r="F32" s="86"/>
      <c r="G32" s="85"/>
      <c r="H32" s="85"/>
      <c r="I32" s="85"/>
      <c r="J32" s="85"/>
      <c r="K32" s="85"/>
      <c r="L32" s="85"/>
      <c r="M32" s="85"/>
      <c r="N32" s="85"/>
      <c r="O32" s="85"/>
      <c r="P32" s="85"/>
      <c r="Q32" s="85"/>
      <c r="R32" s="113"/>
      <c r="S32" s="86"/>
      <c r="T32" s="85"/>
      <c r="U32" s="86"/>
      <c r="V32" s="84"/>
    </row>
    <row r="33" spans="1:16" ht="15.75" customHeight="1">
      <c r="A33" s="256"/>
      <c r="B33" s="257"/>
      <c r="F33" s="318"/>
      <c r="G33" s="322"/>
      <c r="H33" s="322"/>
      <c r="I33" s="322"/>
      <c r="J33" s="322"/>
      <c r="K33" s="322"/>
      <c r="L33" s="322"/>
      <c r="M33" s="322"/>
      <c r="N33" s="322"/>
      <c r="O33" s="322"/>
      <c r="P33" s="322"/>
    </row>
    <row r="34" spans="6:16" ht="15.75" customHeight="1">
      <c r="F34" s="318"/>
      <c r="G34" s="322"/>
      <c r="H34" s="322"/>
      <c r="I34" s="322"/>
      <c r="J34" s="322"/>
      <c r="K34" s="322"/>
      <c r="L34" s="322"/>
      <c r="M34" s="322"/>
      <c r="N34" s="322"/>
      <c r="O34" s="322"/>
      <c r="P34" s="322"/>
    </row>
  </sheetData>
  <sheetProtection/>
  <mergeCells count="15">
    <mergeCell ref="E5:G5"/>
    <mergeCell ref="H5:J5"/>
    <mergeCell ref="L5:O5"/>
    <mergeCell ref="S5:T5"/>
    <mergeCell ref="A30:C30"/>
    <mergeCell ref="A5:A6"/>
    <mergeCell ref="B5:B6"/>
    <mergeCell ref="C5:C6"/>
    <mergeCell ref="D5:D6"/>
    <mergeCell ref="K5:K6"/>
    <mergeCell ref="P5:P6"/>
    <mergeCell ref="Q5:Q6"/>
    <mergeCell ref="R5:R6"/>
    <mergeCell ref="U5:U6"/>
    <mergeCell ref="V5:V6"/>
  </mergeCells>
  <dataValidations count="1">
    <dataValidation allowBlank="1" showInputMessage="1" showErrorMessage="1" imeMode="off" sqref="A4"/>
  </dataValidations>
  <hyperlinks>
    <hyperlink ref="A2" location="'表4-6固资汇总'!A1" display="=IF(表3流资汇总!$A$2=&quot;&quot;,&quot;&quot;,表3流资汇总!$A$2)"/>
    <hyperlink ref="B2" location="科目索引!D30" display="=IF(评估申报表填表摘要!$A$2=&quot;&quot;,&quot;&quot;,评估申报表填表摘要!$A$2)"/>
  </hyperlinks>
  <printOptions horizontalCentered="1"/>
  <pageMargins left="0.35433070866141736" right="0.35433070866141736" top="0.5905511811023623" bottom="0.7874015748031497" header="1.062992125984252" footer="0.4724409448818898"/>
  <pageSetup horizontalDpi="600" verticalDpi="600" orientation="landscape" paperSize="9" scale="95"/>
  <headerFooter alignWithMargins="0">
    <oddHeader>&amp;R&amp;9表4-6-4-1
共&amp;N页第&amp;P页
金额单位：人民币元</oddHeader>
    <oddFooter>&amp;L&amp;9资产占有单位填表人：
填表日期：     年  月  日&amp;C&amp;9评估人员：
</oddFooter>
  </headerFooter>
</worksheet>
</file>

<file path=xl/worksheets/sheet48.xml><?xml version="1.0" encoding="utf-8"?>
<worksheet xmlns="http://schemas.openxmlformats.org/spreadsheetml/2006/main" xmlns:r="http://schemas.openxmlformats.org/officeDocument/2006/relationships">
  <dimension ref="A1:U28"/>
  <sheetViews>
    <sheetView workbookViewId="0" topLeftCell="A1">
      <selection activeCell="F19" sqref="F19"/>
    </sheetView>
  </sheetViews>
  <sheetFormatPr defaultColWidth="8.75390625" defaultRowHeight="15.75" customHeight="1"/>
  <cols>
    <col min="1" max="1" width="5.00390625" style="71" customWidth="1"/>
    <col min="2" max="2" width="21.625" style="72" customWidth="1"/>
    <col min="3" max="3" width="12.625" style="72" customWidth="1"/>
    <col min="4" max="4" width="11.25390625" style="72" customWidth="1"/>
    <col min="5" max="5" width="7.50390625" style="73" bestFit="1" customWidth="1"/>
    <col min="6" max="6" width="7.375" style="71" customWidth="1"/>
    <col min="7" max="7" width="12.50390625" style="74" customWidth="1"/>
    <col min="8" max="12" width="10.50390625" style="71" hidden="1" customWidth="1"/>
    <col min="13" max="13" width="9.75390625" style="74" hidden="1" customWidth="1"/>
    <col min="14" max="15" width="9.625" style="74" hidden="1" customWidth="1"/>
    <col min="16" max="16" width="8.75390625" style="74" hidden="1" customWidth="1"/>
    <col min="17" max="18" width="12.00390625" style="74" customWidth="1"/>
    <col min="19" max="19" width="6.75390625" style="75" customWidth="1"/>
    <col min="20" max="20" width="9.125" style="72" customWidth="1"/>
    <col min="21" max="16384" width="8.75390625" style="73" customWidth="1"/>
  </cols>
  <sheetData>
    <row r="1" spans="1:20" s="114" customFormat="1" ht="24.75" customHeight="1">
      <c r="A1" s="76" t="s">
        <v>649</v>
      </c>
      <c r="B1" s="77"/>
      <c r="C1" s="77"/>
      <c r="D1" s="77"/>
      <c r="E1" s="78"/>
      <c r="F1" s="76"/>
      <c r="G1" s="79"/>
      <c r="H1" s="76"/>
      <c r="I1" s="76"/>
      <c r="J1" s="76"/>
      <c r="K1" s="76"/>
      <c r="L1" s="76"/>
      <c r="M1" s="79"/>
      <c r="N1" s="79"/>
      <c r="O1" s="79"/>
      <c r="P1" s="79"/>
      <c r="Q1" s="79"/>
      <c r="R1" s="79"/>
      <c r="S1" s="80"/>
      <c r="T1" s="77"/>
    </row>
    <row r="2" spans="1:20" s="70" customFormat="1" ht="13.5" customHeight="1">
      <c r="A2" s="81" t="str">
        <f>IF('表3流资汇总'!$A$2="","",'表3流资汇总'!$A$2)</f>
        <v>返回</v>
      </c>
      <c r="B2" s="82" t="str">
        <f>IF('评估申报表填表摘要'!$A$2="","",'评估申报表填表摘要'!$A$2)</f>
        <v>返回索引页</v>
      </c>
      <c r="C2" s="84"/>
      <c r="D2" s="84"/>
      <c r="F2" s="113"/>
      <c r="G2" s="85"/>
      <c r="H2" s="113"/>
      <c r="I2" s="113"/>
      <c r="J2" s="113"/>
      <c r="K2" s="113"/>
      <c r="L2" s="113"/>
      <c r="M2" s="85"/>
      <c r="N2" s="85"/>
      <c r="O2" s="85"/>
      <c r="P2" s="85"/>
      <c r="Q2" s="85"/>
      <c r="R2" s="85"/>
      <c r="S2" s="86"/>
      <c r="T2" s="111"/>
    </row>
    <row r="3" spans="1:20" s="70" customFormat="1" ht="13.5" customHeight="1">
      <c r="A3" s="87" t="str">
        <f>'结果汇总'!$A$3</f>
        <v>  评估基准日：2020年3月12日</v>
      </c>
      <c r="B3" s="88"/>
      <c r="C3" s="88"/>
      <c r="D3" s="88"/>
      <c r="E3" s="89"/>
      <c r="F3" s="87"/>
      <c r="G3" s="90"/>
      <c r="H3" s="87"/>
      <c r="I3" s="87"/>
      <c r="J3" s="87"/>
      <c r="K3" s="87"/>
      <c r="L3" s="87"/>
      <c r="M3" s="90"/>
      <c r="N3" s="90"/>
      <c r="O3" s="90"/>
      <c r="P3" s="90"/>
      <c r="Q3" s="90"/>
      <c r="R3" s="90"/>
      <c r="S3" s="91"/>
      <c r="T3" s="88"/>
    </row>
    <row r="4" spans="1:20" s="166" customFormat="1" ht="13.5" customHeight="1">
      <c r="A4" s="92" t="str">
        <f>'结果汇总'!$A$4</f>
        <v>被评估单位（或者产权持有单位）：左世合、周海翔、云南渝庆建筑劳务有限公司</v>
      </c>
      <c r="B4" s="295"/>
      <c r="C4" s="295"/>
      <c r="D4" s="295"/>
      <c r="F4" s="296"/>
      <c r="G4" s="297"/>
      <c r="H4" s="296"/>
      <c r="I4" s="296"/>
      <c r="J4" s="296"/>
      <c r="K4" s="296"/>
      <c r="L4" s="296"/>
      <c r="M4" s="297"/>
      <c r="N4" s="297"/>
      <c r="O4" s="297"/>
      <c r="P4" s="297"/>
      <c r="Q4" s="297"/>
      <c r="R4" s="298"/>
      <c r="S4" s="300"/>
      <c r="T4" s="301"/>
    </row>
    <row r="5" spans="1:21" s="83" customFormat="1" ht="15.75" customHeight="1">
      <c r="A5" s="184" t="s">
        <v>139</v>
      </c>
      <c r="B5" s="184" t="s">
        <v>423</v>
      </c>
      <c r="C5" s="184" t="s">
        <v>650</v>
      </c>
      <c r="D5" s="331" t="s">
        <v>640</v>
      </c>
      <c r="E5" s="184" t="s">
        <v>409</v>
      </c>
      <c r="F5" s="184" t="s">
        <v>410</v>
      </c>
      <c r="G5" s="184" t="s">
        <v>113</v>
      </c>
      <c r="H5" s="332" t="s">
        <v>411</v>
      </c>
      <c r="I5" s="332"/>
      <c r="J5" s="332"/>
      <c r="K5" s="332"/>
      <c r="L5" s="332"/>
      <c r="M5" s="136" t="s">
        <v>424</v>
      </c>
      <c r="N5" s="176" t="s">
        <v>425</v>
      </c>
      <c r="O5" s="180"/>
      <c r="P5" s="136" t="s">
        <v>426</v>
      </c>
      <c r="Q5" s="124" t="s">
        <v>114</v>
      </c>
      <c r="R5" s="124" t="s">
        <v>115</v>
      </c>
      <c r="S5" s="124" t="s">
        <v>117</v>
      </c>
      <c r="T5" s="119" t="s">
        <v>380</v>
      </c>
      <c r="U5" s="302" t="s">
        <v>414</v>
      </c>
    </row>
    <row r="6" spans="1:21" s="70" customFormat="1" ht="15.75" customHeight="1">
      <c r="A6" s="186"/>
      <c r="B6" s="186"/>
      <c r="C6" s="186"/>
      <c r="D6" s="333"/>
      <c r="E6" s="186"/>
      <c r="F6" s="186">
        <f aca="true" t="shared" si="0" ref="F6:F12">IF(OR(E6="",U$6=""),"",(YEAR(U$6)-YEAR(E6))*12+(MONTH(U$6)-MONTH(E6)))</f>
      </c>
      <c r="G6" s="186"/>
      <c r="H6" s="334" t="s">
        <v>428</v>
      </c>
      <c r="I6" s="334" t="s">
        <v>416</v>
      </c>
      <c r="J6" s="334" t="s">
        <v>429</v>
      </c>
      <c r="K6" s="334" t="s">
        <v>430</v>
      </c>
      <c r="L6" s="334" t="s">
        <v>419</v>
      </c>
      <c r="M6" s="139"/>
      <c r="N6" s="169" t="s">
        <v>431</v>
      </c>
      <c r="O6" s="169" t="s">
        <v>432</v>
      </c>
      <c r="P6" s="139"/>
      <c r="Q6" s="128"/>
      <c r="R6" s="128"/>
      <c r="S6" s="128">
        <f aca="true" t="shared" si="1" ref="S6:S28">IF(OR(Q6=0,Q6=""),"",ROUND((R6-Q6)/Q6*100,2))</f>
      </c>
      <c r="T6" s="126"/>
      <c r="U6" s="303"/>
    </row>
    <row r="7" spans="1:20" s="70" customFormat="1" ht="15.75" customHeight="1">
      <c r="A7" s="97"/>
      <c r="B7" s="103"/>
      <c r="C7" s="105"/>
      <c r="D7" s="105"/>
      <c r="E7" s="104"/>
      <c r="F7" s="97">
        <f t="shared" si="0"/>
      </c>
      <c r="G7" s="107"/>
      <c r="H7" s="97"/>
      <c r="I7" s="97"/>
      <c r="J7" s="97"/>
      <c r="K7" s="97"/>
      <c r="L7" s="97"/>
      <c r="M7" s="107"/>
      <c r="N7" s="107"/>
      <c r="O7" s="107"/>
      <c r="P7" s="107"/>
      <c r="Q7" s="107"/>
      <c r="R7" s="107"/>
      <c r="S7" s="254">
        <f t="shared" si="1"/>
      </c>
      <c r="T7" s="304"/>
    </row>
    <row r="8" spans="1:20" s="70" customFormat="1" ht="15.75" customHeight="1">
      <c r="A8" s="97"/>
      <c r="B8" s="103"/>
      <c r="C8" s="105"/>
      <c r="D8" s="105"/>
      <c r="E8" s="104"/>
      <c r="F8" s="97">
        <f t="shared" si="0"/>
      </c>
      <c r="G8" s="107"/>
      <c r="H8" s="97"/>
      <c r="I8" s="97"/>
      <c r="J8" s="97"/>
      <c r="K8" s="97"/>
      <c r="L8" s="97"/>
      <c r="M8" s="107"/>
      <c r="N8" s="107"/>
      <c r="O8" s="107"/>
      <c r="P8" s="107"/>
      <c r="Q8" s="107"/>
      <c r="R8" s="107"/>
      <c r="S8" s="254">
        <f t="shared" si="1"/>
      </c>
      <c r="T8" s="304"/>
    </row>
    <row r="9" spans="1:20" s="70" customFormat="1" ht="15.75" customHeight="1">
      <c r="A9" s="97"/>
      <c r="B9" s="103"/>
      <c r="C9" s="105"/>
      <c r="D9" s="105"/>
      <c r="E9" s="104"/>
      <c r="F9" s="97">
        <f t="shared" si="0"/>
      </c>
      <c r="G9" s="107"/>
      <c r="H9" s="97"/>
      <c r="I9" s="97"/>
      <c r="J9" s="97"/>
      <c r="K9" s="97"/>
      <c r="L9" s="97"/>
      <c r="M9" s="107"/>
      <c r="N9" s="107"/>
      <c r="O9" s="107"/>
      <c r="P9" s="107"/>
      <c r="Q9" s="107"/>
      <c r="R9" s="107"/>
      <c r="S9" s="254">
        <f t="shared" si="1"/>
      </c>
      <c r="T9" s="304"/>
    </row>
    <row r="10" spans="1:20" s="70" customFormat="1" ht="15.75" customHeight="1">
      <c r="A10" s="97"/>
      <c r="B10" s="103"/>
      <c r="C10" s="105"/>
      <c r="D10" s="105"/>
      <c r="E10" s="104"/>
      <c r="F10" s="97">
        <f t="shared" si="0"/>
      </c>
      <c r="G10" s="107"/>
      <c r="H10" s="97"/>
      <c r="I10" s="97"/>
      <c r="J10" s="97"/>
      <c r="K10" s="97"/>
      <c r="L10" s="97"/>
      <c r="M10" s="107"/>
      <c r="N10" s="107"/>
      <c r="O10" s="107"/>
      <c r="P10" s="107"/>
      <c r="Q10" s="107"/>
      <c r="R10" s="107"/>
      <c r="S10" s="254">
        <f t="shared" si="1"/>
      </c>
      <c r="T10" s="304"/>
    </row>
    <row r="11" spans="1:20" s="70" customFormat="1" ht="15.75" customHeight="1">
      <c r="A11" s="97"/>
      <c r="B11" s="103"/>
      <c r="C11" s="105"/>
      <c r="D11" s="105"/>
      <c r="E11" s="104"/>
      <c r="F11" s="97">
        <f t="shared" si="0"/>
      </c>
      <c r="G11" s="107"/>
      <c r="H11" s="97"/>
      <c r="I11" s="97"/>
      <c r="J11" s="97"/>
      <c r="K11" s="97"/>
      <c r="L11" s="97"/>
      <c r="M11" s="107"/>
      <c r="N11" s="107"/>
      <c r="O11" s="107"/>
      <c r="P11" s="107"/>
      <c r="Q11" s="107"/>
      <c r="R11" s="107"/>
      <c r="S11" s="254">
        <f t="shared" si="1"/>
      </c>
      <c r="T11" s="304"/>
    </row>
    <row r="12" spans="1:20" s="70" customFormat="1" ht="15.75" customHeight="1">
      <c r="A12" s="97"/>
      <c r="B12" s="103"/>
      <c r="C12" s="105"/>
      <c r="D12" s="105"/>
      <c r="E12" s="104"/>
      <c r="F12" s="97">
        <f t="shared" si="0"/>
      </c>
      <c r="G12" s="107"/>
      <c r="H12" s="97"/>
      <c r="I12" s="97"/>
      <c r="J12" s="97"/>
      <c r="K12" s="97"/>
      <c r="L12" s="97"/>
      <c r="M12" s="107"/>
      <c r="N12" s="107"/>
      <c r="O12" s="107"/>
      <c r="P12" s="107"/>
      <c r="Q12" s="107"/>
      <c r="R12" s="107"/>
      <c r="S12" s="254">
        <f t="shared" si="1"/>
      </c>
      <c r="T12" s="304"/>
    </row>
    <row r="13" spans="1:20" s="70" customFormat="1" ht="15.75" customHeight="1">
      <c r="A13" s="97"/>
      <c r="B13" s="103"/>
      <c r="C13" s="105"/>
      <c r="D13" s="105"/>
      <c r="E13" s="104"/>
      <c r="F13" s="97"/>
      <c r="G13" s="107"/>
      <c r="H13" s="97"/>
      <c r="I13" s="97"/>
      <c r="J13" s="97"/>
      <c r="K13" s="97"/>
      <c r="L13" s="97"/>
      <c r="M13" s="107"/>
      <c r="N13" s="107"/>
      <c r="O13" s="107"/>
      <c r="P13" s="107"/>
      <c r="Q13" s="107"/>
      <c r="R13" s="107"/>
      <c r="S13" s="254"/>
      <c r="T13" s="304"/>
    </row>
    <row r="14" spans="1:20" s="70" customFormat="1" ht="15.75" customHeight="1">
      <c r="A14" s="97"/>
      <c r="B14" s="103"/>
      <c r="C14" s="105"/>
      <c r="D14" s="105"/>
      <c r="E14" s="104"/>
      <c r="F14" s="97"/>
      <c r="G14" s="107"/>
      <c r="H14" s="97"/>
      <c r="I14" s="97"/>
      <c r="J14" s="97"/>
      <c r="K14" s="97"/>
      <c r="L14" s="97"/>
      <c r="M14" s="107"/>
      <c r="N14" s="107"/>
      <c r="O14" s="107"/>
      <c r="P14" s="107"/>
      <c r="Q14" s="107"/>
      <c r="R14" s="107"/>
      <c r="S14" s="254"/>
      <c r="T14" s="304"/>
    </row>
    <row r="15" spans="1:20" s="70" customFormat="1" ht="15.75" customHeight="1">
      <c r="A15" s="97"/>
      <c r="B15" s="103"/>
      <c r="C15" s="105"/>
      <c r="D15" s="105"/>
      <c r="E15" s="104"/>
      <c r="F15" s="97"/>
      <c r="G15" s="107"/>
      <c r="H15" s="97"/>
      <c r="I15" s="97"/>
      <c r="J15" s="97"/>
      <c r="K15" s="97"/>
      <c r="L15" s="97"/>
      <c r="M15" s="107"/>
      <c r="N15" s="107"/>
      <c r="O15" s="107"/>
      <c r="P15" s="107"/>
      <c r="Q15" s="107"/>
      <c r="R15" s="107"/>
      <c r="S15" s="254"/>
      <c r="T15" s="304"/>
    </row>
    <row r="16" spans="1:20" s="70" customFormat="1" ht="15.75" customHeight="1">
      <c r="A16" s="97"/>
      <c r="B16" s="103"/>
      <c r="C16" s="105"/>
      <c r="D16" s="105"/>
      <c r="E16" s="104"/>
      <c r="F16" s="97">
        <f>IF(OR(E16="",U$6=""),"",(YEAR(U$6)-YEAR(E16))*12+(MONTH(U$6)-MONTH(E16)))</f>
      </c>
      <c r="G16" s="107"/>
      <c r="H16" s="97"/>
      <c r="I16" s="97"/>
      <c r="J16" s="97"/>
      <c r="K16" s="97"/>
      <c r="L16" s="97"/>
      <c r="M16" s="107"/>
      <c r="N16" s="107"/>
      <c r="O16" s="107"/>
      <c r="P16" s="107"/>
      <c r="Q16" s="107"/>
      <c r="R16" s="107"/>
      <c r="S16" s="254">
        <f t="shared" si="1"/>
      </c>
      <c r="T16" s="304"/>
    </row>
    <row r="17" spans="1:20" s="70" customFormat="1" ht="15.75" customHeight="1">
      <c r="A17" s="97"/>
      <c r="B17" s="103"/>
      <c r="C17" s="105"/>
      <c r="D17" s="105"/>
      <c r="E17" s="104"/>
      <c r="F17" s="97">
        <f>IF(OR(E17="",U$6=""),"",(YEAR(U$6)-YEAR(E17))*12+(MONTH(U$6)-MONTH(E17)))</f>
      </c>
      <c r="G17" s="107"/>
      <c r="H17" s="97"/>
      <c r="I17" s="97"/>
      <c r="J17" s="97"/>
      <c r="K17" s="97"/>
      <c r="L17" s="97"/>
      <c r="M17" s="107"/>
      <c r="N17" s="107"/>
      <c r="O17" s="107"/>
      <c r="P17" s="107"/>
      <c r="Q17" s="107"/>
      <c r="R17" s="107"/>
      <c r="S17" s="254">
        <f t="shared" si="1"/>
      </c>
      <c r="T17" s="304"/>
    </row>
    <row r="18" spans="1:20" s="70" customFormat="1" ht="15.75" customHeight="1">
      <c r="A18" s="97"/>
      <c r="B18" s="103"/>
      <c r="C18" s="105"/>
      <c r="D18" s="105"/>
      <c r="E18" s="104"/>
      <c r="F18" s="97">
        <f>IF(OR(E18="",U$6=""),"",(YEAR(U$6)-YEAR(E18))*12+(MONTH(U$6)-MONTH(E18)))</f>
      </c>
      <c r="G18" s="107"/>
      <c r="H18" s="97"/>
      <c r="I18" s="97"/>
      <c r="J18" s="97"/>
      <c r="K18" s="97"/>
      <c r="L18" s="97"/>
      <c r="M18" s="107"/>
      <c r="N18" s="107"/>
      <c r="O18" s="107"/>
      <c r="P18" s="107"/>
      <c r="Q18" s="107"/>
      <c r="R18" s="107"/>
      <c r="S18" s="254">
        <f t="shared" si="1"/>
      </c>
      <c r="T18" s="304"/>
    </row>
    <row r="19" spans="1:20" s="70" customFormat="1" ht="15.75" customHeight="1">
      <c r="A19" s="97"/>
      <c r="B19" s="103"/>
      <c r="C19" s="105"/>
      <c r="D19" s="105"/>
      <c r="E19" s="104"/>
      <c r="F19" s="97">
        <f>IF(OR(E19="",U$6=""),"",(YEAR(U$6)-YEAR(E19))*12+(MONTH(U$6)-MONTH(E19)))</f>
      </c>
      <c r="G19" s="107"/>
      <c r="H19" s="97"/>
      <c r="I19" s="97"/>
      <c r="J19" s="97"/>
      <c r="K19" s="97"/>
      <c r="L19" s="97"/>
      <c r="M19" s="107"/>
      <c r="N19" s="107"/>
      <c r="O19" s="107"/>
      <c r="P19" s="107"/>
      <c r="Q19" s="107"/>
      <c r="R19" s="107"/>
      <c r="S19" s="254">
        <f t="shared" si="1"/>
      </c>
      <c r="T19" s="304"/>
    </row>
    <row r="20" spans="1:20" s="70" customFormat="1" ht="15.75" customHeight="1">
      <c r="A20" s="97"/>
      <c r="B20" s="103"/>
      <c r="C20" s="105"/>
      <c r="D20" s="105"/>
      <c r="E20" s="104"/>
      <c r="F20" s="97">
        <f>IF(OR(E20="",U$6=""),"",(YEAR(U$6)-YEAR(E20))*12+(MONTH(U$6)-MONTH(E20)))</f>
      </c>
      <c r="G20" s="107"/>
      <c r="H20" s="97"/>
      <c r="I20" s="97"/>
      <c r="J20" s="97"/>
      <c r="K20" s="97"/>
      <c r="L20" s="97"/>
      <c r="M20" s="107"/>
      <c r="N20" s="107"/>
      <c r="O20" s="107"/>
      <c r="P20" s="107"/>
      <c r="Q20" s="107"/>
      <c r="R20" s="107"/>
      <c r="S20" s="254">
        <f t="shared" si="1"/>
      </c>
      <c r="T20" s="304"/>
    </row>
    <row r="21" spans="1:20" s="70" customFormat="1" ht="15.75" customHeight="1">
      <c r="A21" s="97"/>
      <c r="B21" s="103"/>
      <c r="C21" s="105"/>
      <c r="D21" s="105"/>
      <c r="E21" s="104"/>
      <c r="F21" s="97"/>
      <c r="G21" s="107"/>
      <c r="H21" s="97"/>
      <c r="I21" s="97"/>
      <c r="J21" s="97"/>
      <c r="K21" s="97"/>
      <c r="L21" s="97"/>
      <c r="M21" s="107"/>
      <c r="N21" s="107"/>
      <c r="O21" s="107"/>
      <c r="P21" s="107"/>
      <c r="Q21" s="107"/>
      <c r="R21" s="107"/>
      <c r="S21" s="254"/>
      <c r="T21" s="304"/>
    </row>
    <row r="22" spans="1:20" s="70" customFormat="1" ht="15.75" customHeight="1">
      <c r="A22" s="97"/>
      <c r="B22" s="103"/>
      <c r="C22" s="105"/>
      <c r="D22" s="105"/>
      <c r="E22" s="104"/>
      <c r="F22" s="97">
        <f aca="true" t="shared" si="2" ref="F22:F28">IF(OR(E22="",U$6=""),"",(YEAR(U$6)-YEAR(E22))*12+(MONTH(U$6)-MONTH(E22)))</f>
      </c>
      <c r="G22" s="107"/>
      <c r="H22" s="97"/>
      <c r="I22" s="97"/>
      <c r="J22" s="97"/>
      <c r="K22" s="97"/>
      <c r="L22" s="97"/>
      <c r="M22" s="107"/>
      <c r="N22" s="107"/>
      <c r="O22" s="107"/>
      <c r="P22" s="107"/>
      <c r="Q22" s="107"/>
      <c r="R22" s="107"/>
      <c r="S22" s="254">
        <f t="shared" si="1"/>
      </c>
      <c r="T22" s="304"/>
    </row>
    <row r="23" spans="1:20" s="70" customFormat="1" ht="15.75" customHeight="1">
      <c r="A23" s="97"/>
      <c r="B23" s="103"/>
      <c r="C23" s="105"/>
      <c r="D23" s="105"/>
      <c r="E23" s="104"/>
      <c r="F23" s="97">
        <f t="shared" si="2"/>
      </c>
      <c r="G23" s="107"/>
      <c r="H23" s="97"/>
      <c r="I23" s="97"/>
      <c r="J23" s="97"/>
      <c r="K23" s="97"/>
      <c r="L23" s="97"/>
      <c r="M23" s="107"/>
      <c r="N23" s="107"/>
      <c r="O23" s="107"/>
      <c r="P23" s="107"/>
      <c r="Q23" s="107"/>
      <c r="R23" s="107"/>
      <c r="S23" s="254"/>
      <c r="T23" s="304"/>
    </row>
    <row r="24" spans="1:20" s="70" customFormat="1" ht="15.75" customHeight="1">
      <c r="A24" s="97"/>
      <c r="B24" s="103"/>
      <c r="C24" s="105"/>
      <c r="D24" s="105"/>
      <c r="E24" s="104"/>
      <c r="F24" s="97">
        <f t="shared" si="2"/>
      </c>
      <c r="G24" s="107"/>
      <c r="H24" s="97"/>
      <c r="I24" s="97"/>
      <c r="J24" s="97"/>
      <c r="K24" s="97"/>
      <c r="L24" s="97"/>
      <c r="M24" s="107"/>
      <c r="N24" s="107"/>
      <c r="O24" s="107"/>
      <c r="P24" s="107"/>
      <c r="Q24" s="107"/>
      <c r="R24" s="107"/>
      <c r="S24" s="254"/>
      <c r="T24" s="304"/>
    </row>
    <row r="25" spans="1:20" s="70" customFormat="1" ht="15.75" customHeight="1">
      <c r="A25" s="97"/>
      <c r="B25" s="103"/>
      <c r="C25" s="105"/>
      <c r="D25" s="105"/>
      <c r="E25" s="104"/>
      <c r="F25" s="97">
        <f t="shared" si="2"/>
      </c>
      <c r="G25" s="107"/>
      <c r="H25" s="97"/>
      <c r="I25" s="97"/>
      <c r="J25" s="97"/>
      <c r="K25" s="97"/>
      <c r="L25" s="97"/>
      <c r="M25" s="107"/>
      <c r="N25" s="107"/>
      <c r="O25" s="107"/>
      <c r="P25" s="107"/>
      <c r="Q25" s="107"/>
      <c r="R25" s="107"/>
      <c r="S25" s="254">
        <f t="shared" si="1"/>
      </c>
      <c r="T25" s="304"/>
    </row>
    <row r="26" spans="1:20" s="70" customFormat="1" ht="15.75" customHeight="1">
      <c r="A26" s="97"/>
      <c r="B26" s="103"/>
      <c r="C26" s="105"/>
      <c r="D26" s="105"/>
      <c r="E26" s="104"/>
      <c r="F26" s="97">
        <f t="shared" si="2"/>
      </c>
      <c r="G26" s="107"/>
      <c r="H26" s="97"/>
      <c r="I26" s="97"/>
      <c r="J26" s="97"/>
      <c r="K26" s="97"/>
      <c r="L26" s="97"/>
      <c r="M26" s="107"/>
      <c r="N26" s="107"/>
      <c r="O26" s="107"/>
      <c r="P26" s="107"/>
      <c r="Q26" s="107"/>
      <c r="R26" s="107"/>
      <c r="S26" s="254">
        <f t="shared" si="1"/>
      </c>
      <c r="T26" s="304"/>
    </row>
    <row r="27" spans="1:20" s="70" customFormat="1" ht="15.75" customHeight="1">
      <c r="A27" s="97"/>
      <c r="B27" s="103"/>
      <c r="C27" s="105"/>
      <c r="D27" s="105"/>
      <c r="E27" s="104"/>
      <c r="F27" s="97">
        <f t="shared" si="2"/>
      </c>
      <c r="G27" s="107"/>
      <c r="H27" s="97"/>
      <c r="I27" s="97"/>
      <c r="J27" s="97"/>
      <c r="K27" s="97"/>
      <c r="L27" s="97"/>
      <c r="M27" s="107"/>
      <c r="N27" s="107"/>
      <c r="O27" s="107"/>
      <c r="P27" s="107"/>
      <c r="Q27" s="107"/>
      <c r="R27" s="107"/>
      <c r="S27" s="254">
        <f t="shared" si="1"/>
      </c>
      <c r="T27" s="304"/>
    </row>
    <row r="28" spans="1:20" s="70" customFormat="1" ht="15.75" customHeight="1">
      <c r="A28" s="108" t="s">
        <v>381</v>
      </c>
      <c r="B28" s="110"/>
      <c r="C28" s="299"/>
      <c r="D28" s="299"/>
      <c r="E28" s="104"/>
      <c r="F28" s="97">
        <f t="shared" si="2"/>
      </c>
      <c r="G28" s="107">
        <f>SUM(G6:G27)</f>
        <v>0</v>
      </c>
      <c r="H28" s="97"/>
      <c r="I28" s="97"/>
      <c r="J28" s="97"/>
      <c r="K28" s="97"/>
      <c r="L28" s="97"/>
      <c r="M28" s="107"/>
      <c r="N28" s="107"/>
      <c r="O28" s="107"/>
      <c r="P28" s="107"/>
      <c r="Q28" s="107">
        <f>SUM(Q6:Q27)</f>
        <v>0</v>
      </c>
      <c r="R28" s="107">
        <f>SUM(R6:R27)</f>
        <v>0</v>
      </c>
      <c r="S28" s="254">
        <f t="shared" si="1"/>
      </c>
      <c r="T28" s="304"/>
    </row>
  </sheetData>
  <sheetProtection/>
  <mergeCells count="16">
    <mergeCell ref="H5:L5"/>
    <mergeCell ref="N5:O5"/>
    <mergeCell ref="A28:B28"/>
    <mergeCell ref="A5:A6"/>
    <mergeCell ref="B5:B6"/>
    <mergeCell ref="C5:C6"/>
    <mergeCell ref="D5:D6"/>
    <mergeCell ref="E5:E6"/>
    <mergeCell ref="F5:F6"/>
    <mergeCell ref="G5:G6"/>
    <mergeCell ref="M5:M6"/>
    <mergeCell ref="P5:P6"/>
    <mergeCell ref="Q5:Q6"/>
    <mergeCell ref="R5:R6"/>
    <mergeCell ref="S5:S6"/>
    <mergeCell ref="T5:T6"/>
  </mergeCells>
  <dataValidations count="1">
    <dataValidation allowBlank="1" showInputMessage="1" showErrorMessage="1" imeMode="off" sqref="A4:D4 Q4:T4"/>
  </dataValidations>
  <hyperlinks>
    <hyperlink ref="A2" location="'表4-6固资汇总'!B14" display="=IF(表3流资汇总!$A$2=&quot;&quot;,&quot;&quot;,表3流资汇总!$A$2)"/>
    <hyperlink ref="B2" location="科目索引!D13" display="=IF(评估申报表填表摘要!$A$2=&quot;&quot;,&quot;&quot;,评估申报表填表摘要!$A$2)"/>
  </hyperlinks>
  <printOptions horizontalCentered="1"/>
  <pageMargins left="0.7480314960629921" right="0.45" top="0.9199999999999999" bottom="0.72" header="1.4" footer="0.33"/>
  <pageSetup horizontalDpi="600" verticalDpi="600" orientation="landscape" paperSize="9"/>
  <headerFooter alignWithMargins="0">
    <oddHeader>&amp;R&amp;9表4-6-4-2
共&amp;N页第&amp;P页
金额单位：人民币元</oddHeader>
    <oddFooter>&amp;L&amp;9资产占有单位填表人：
填表日期：     年  月  日&amp;C&amp;9评估人员:</oddFooter>
  </headerFooter>
  <legacyDrawing r:id="rId2"/>
</worksheet>
</file>

<file path=xl/worksheets/sheet49.xml><?xml version="1.0" encoding="utf-8"?>
<worksheet xmlns="http://schemas.openxmlformats.org/spreadsheetml/2006/main" xmlns:r="http://schemas.openxmlformats.org/officeDocument/2006/relationships">
  <dimension ref="A1:M36"/>
  <sheetViews>
    <sheetView workbookViewId="0" topLeftCell="A1">
      <pane xSplit="2" ySplit="5" topLeftCell="C6" activePane="bottomRight" state="frozen"/>
      <selection pane="bottomRight" activeCell="D18" sqref="D18"/>
    </sheetView>
  </sheetViews>
  <sheetFormatPr defaultColWidth="8.75390625" defaultRowHeight="15.75" customHeight="1"/>
  <cols>
    <col min="1" max="1" width="2.875" style="71" customWidth="1"/>
    <col min="2" max="2" width="16.125" style="72" customWidth="1"/>
    <col min="3" max="3" width="6.625" style="73" customWidth="1"/>
    <col min="4" max="4" width="9.625" style="73" customWidth="1"/>
    <col min="5" max="6" width="6.875" style="73" customWidth="1"/>
    <col min="7" max="7" width="14.375" style="74" customWidth="1"/>
    <col min="8" max="8" width="14.625" style="74" customWidth="1"/>
    <col min="9" max="9" width="12.00390625" style="74" customWidth="1"/>
    <col min="10" max="10" width="6.75390625" style="75" bestFit="1" customWidth="1"/>
    <col min="11" max="11" width="10.25390625" style="72" customWidth="1"/>
    <col min="12" max="12" width="8.75390625" style="73" customWidth="1"/>
    <col min="13" max="13" width="13.875" style="73" bestFit="1" customWidth="1"/>
    <col min="14" max="16384" width="8.75390625" style="73" customWidth="1"/>
  </cols>
  <sheetData>
    <row r="1" spans="1:11" s="69" customFormat="1" ht="24.75" customHeight="1">
      <c r="A1" s="76" t="s">
        <v>651</v>
      </c>
      <c r="B1" s="77"/>
      <c r="C1" s="78"/>
      <c r="D1" s="78"/>
      <c r="E1" s="78"/>
      <c r="F1" s="78"/>
      <c r="G1" s="79"/>
      <c r="H1" s="79"/>
      <c r="I1" s="79"/>
      <c r="J1" s="80"/>
      <c r="K1" s="77"/>
    </row>
    <row r="2" spans="1:11" s="70" customFormat="1" ht="13.5" customHeight="1">
      <c r="A2" s="81" t="str">
        <f>IF('表3流资汇总'!$A$2="","",'表3流资汇总'!$A$2)</f>
        <v>返回</v>
      </c>
      <c r="B2" s="82" t="str">
        <f>IF('评估申报表填表摘要'!$A$2="","",'评估申报表填表摘要'!$A$2)</f>
        <v>返回索引页</v>
      </c>
      <c r="C2" s="83"/>
      <c r="D2" s="272"/>
      <c r="G2" s="85"/>
      <c r="H2" s="85"/>
      <c r="I2" s="135"/>
      <c r="J2" s="248"/>
      <c r="K2" s="111"/>
    </row>
    <row r="3" spans="1:11" s="70" customFormat="1" ht="13.5" customHeight="1">
      <c r="A3" s="87" t="str">
        <f>'结果汇总'!$A$3</f>
        <v>  评估基准日：2020年3月12日</v>
      </c>
      <c r="B3" s="88"/>
      <c r="C3" s="89"/>
      <c r="D3" s="89"/>
      <c r="E3" s="89"/>
      <c r="F3" s="89"/>
      <c r="G3" s="90"/>
      <c r="H3" s="90"/>
      <c r="I3" s="90"/>
      <c r="J3" s="91"/>
      <c r="K3" s="88"/>
    </row>
    <row r="4" spans="1:11" s="70" customFormat="1" ht="13.5" customHeight="1">
      <c r="A4" s="92" t="str">
        <f>'结果汇总'!$A$4</f>
        <v>被评估单位（或者产权持有单位）：左世合、周海翔、云南渝庆建筑劳务有限公司</v>
      </c>
      <c r="B4" s="84"/>
      <c r="E4" s="83"/>
      <c r="G4" s="135"/>
      <c r="H4" s="135"/>
      <c r="I4" s="85"/>
      <c r="J4" s="86"/>
      <c r="K4" s="111"/>
    </row>
    <row r="5" spans="1:11" s="70" customFormat="1" ht="15.75" customHeight="1">
      <c r="A5" s="98" t="s">
        <v>139</v>
      </c>
      <c r="B5" s="98" t="s">
        <v>652</v>
      </c>
      <c r="C5" s="99" t="s">
        <v>653</v>
      </c>
      <c r="D5" s="323" t="s">
        <v>654</v>
      </c>
      <c r="E5" s="99" t="s">
        <v>655</v>
      </c>
      <c r="F5" s="324" t="s">
        <v>656</v>
      </c>
      <c r="G5" s="249" t="s">
        <v>113</v>
      </c>
      <c r="H5" s="250" t="s">
        <v>114</v>
      </c>
      <c r="I5" s="250" t="s">
        <v>115</v>
      </c>
      <c r="J5" s="102" t="s">
        <v>117</v>
      </c>
      <c r="K5" s="98" t="s">
        <v>380</v>
      </c>
    </row>
    <row r="6" spans="1:11" s="70" customFormat="1" ht="15.75" customHeight="1">
      <c r="A6" s="97"/>
      <c r="B6" s="255"/>
      <c r="C6" s="104"/>
      <c r="D6" s="104"/>
      <c r="E6" s="325"/>
      <c r="F6" s="325"/>
      <c r="G6" s="145"/>
      <c r="H6" s="145"/>
      <c r="I6" s="145"/>
      <c r="J6" s="254"/>
      <c r="K6" s="252"/>
    </row>
    <row r="7" spans="1:11" s="70" customFormat="1" ht="15.75" customHeight="1">
      <c r="A7" s="97"/>
      <c r="B7" s="103"/>
      <c r="C7" s="104"/>
      <c r="D7" s="104"/>
      <c r="E7" s="325"/>
      <c r="F7" s="325"/>
      <c r="G7" s="145"/>
      <c r="H7" s="145"/>
      <c r="I7" s="145"/>
      <c r="J7" s="254"/>
      <c r="K7" s="252"/>
    </row>
    <row r="8" spans="1:11" s="70" customFormat="1" ht="15.75" customHeight="1">
      <c r="A8" s="97"/>
      <c r="B8" s="255"/>
      <c r="C8" s="104"/>
      <c r="D8" s="104"/>
      <c r="E8" s="325"/>
      <c r="F8" s="325"/>
      <c r="G8" s="145"/>
      <c r="H8" s="145"/>
      <c r="I8" s="145"/>
      <c r="J8" s="254"/>
      <c r="K8" s="103"/>
    </row>
    <row r="9" spans="1:11" s="70" customFormat="1" ht="15.75" customHeight="1">
      <c r="A9" s="97"/>
      <c r="B9" s="103"/>
      <c r="C9" s="104"/>
      <c r="D9" s="104"/>
      <c r="E9" s="326"/>
      <c r="F9" s="325"/>
      <c r="G9" s="145"/>
      <c r="H9" s="145"/>
      <c r="I9" s="145"/>
      <c r="J9" s="254"/>
      <c r="K9" s="103"/>
    </row>
    <row r="10" spans="1:11" s="70" customFormat="1" ht="15.75" customHeight="1">
      <c r="A10" s="97"/>
      <c r="B10" s="103"/>
      <c r="C10" s="104"/>
      <c r="D10" s="104"/>
      <c r="E10" s="327"/>
      <c r="F10" s="327"/>
      <c r="G10" s="145"/>
      <c r="H10" s="145"/>
      <c r="I10" s="145"/>
      <c r="J10" s="254"/>
      <c r="K10" s="103"/>
    </row>
    <row r="11" spans="1:11" s="70" customFormat="1" ht="15.75" customHeight="1">
      <c r="A11" s="97"/>
      <c r="B11" s="103"/>
      <c r="C11" s="104"/>
      <c r="D11" s="104"/>
      <c r="E11" s="327"/>
      <c r="F11" s="327"/>
      <c r="G11" s="145"/>
      <c r="H11" s="145"/>
      <c r="I11" s="145"/>
      <c r="J11" s="254"/>
      <c r="K11" s="103"/>
    </row>
    <row r="12" spans="1:13" s="148" customFormat="1" ht="15.75" customHeight="1">
      <c r="A12" s="154"/>
      <c r="B12" s="164"/>
      <c r="C12" s="157"/>
      <c r="D12" s="157"/>
      <c r="E12" s="328"/>
      <c r="F12" s="328"/>
      <c r="G12" s="145"/>
      <c r="H12" s="145"/>
      <c r="I12" s="145"/>
      <c r="J12" s="330"/>
      <c r="K12" s="164"/>
      <c r="M12" s="297"/>
    </row>
    <row r="13" spans="1:11" s="148" customFormat="1" ht="15.75" customHeight="1">
      <c r="A13" s="154"/>
      <c r="B13" s="164"/>
      <c r="C13" s="157"/>
      <c r="D13" s="157"/>
      <c r="E13" s="328"/>
      <c r="F13" s="328"/>
      <c r="G13" s="145"/>
      <c r="H13" s="145"/>
      <c r="I13" s="145"/>
      <c r="J13" s="330"/>
      <c r="K13" s="164"/>
    </row>
    <row r="14" spans="1:11" s="148" customFormat="1" ht="15.75" customHeight="1">
      <c r="A14" s="154"/>
      <c r="B14" s="164"/>
      <c r="C14" s="157"/>
      <c r="D14" s="157"/>
      <c r="E14" s="328"/>
      <c r="F14" s="328"/>
      <c r="G14" s="145"/>
      <c r="H14" s="145"/>
      <c r="I14" s="145"/>
      <c r="J14" s="330"/>
      <c r="K14" s="164"/>
    </row>
    <row r="15" spans="1:11" s="70" customFormat="1" ht="15.75" customHeight="1">
      <c r="A15" s="97"/>
      <c r="B15" s="103"/>
      <c r="C15" s="104"/>
      <c r="D15" s="104"/>
      <c r="E15" s="327"/>
      <c r="F15" s="327"/>
      <c r="G15" s="145"/>
      <c r="H15" s="145"/>
      <c r="I15" s="145"/>
      <c r="J15" s="254"/>
      <c r="K15" s="103"/>
    </row>
    <row r="16" spans="1:13" s="70" customFormat="1" ht="15.75" customHeight="1">
      <c r="A16" s="97"/>
      <c r="B16" s="103"/>
      <c r="C16" s="104"/>
      <c r="D16" s="104"/>
      <c r="E16" s="327"/>
      <c r="F16" s="327"/>
      <c r="G16" s="145"/>
      <c r="H16" s="145"/>
      <c r="I16" s="145"/>
      <c r="J16" s="254"/>
      <c r="K16" s="103"/>
      <c r="M16" s="283"/>
    </row>
    <row r="17" spans="1:11" s="70" customFormat="1" ht="15.75" customHeight="1">
      <c r="A17" s="97"/>
      <c r="B17" s="103"/>
      <c r="C17" s="104"/>
      <c r="D17" s="104"/>
      <c r="E17" s="327"/>
      <c r="F17" s="327"/>
      <c r="G17" s="145"/>
      <c r="H17" s="145"/>
      <c r="I17" s="145"/>
      <c r="J17" s="254"/>
      <c r="K17" s="103"/>
    </row>
    <row r="18" spans="1:11" s="70" customFormat="1" ht="15.75" customHeight="1">
      <c r="A18" s="97"/>
      <c r="B18" s="103"/>
      <c r="C18" s="104"/>
      <c r="D18" s="104"/>
      <c r="E18" s="327"/>
      <c r="F18" s="327"/>
      <c r="G18" s="145"/>
      <c r="H18" s="145"/>
      <c r="I18" s="145"/>
      <c r="J18" s="254"/>
      <c r="K18" s="103"/>
    </row>
    <row r="19" spans="1:11" s="70" customFormat="1" ht="15.75" customHeight="1">
      <c r="A19" s="97"/>
      <c r="B19" s="103"/>
      <c r="C19" s="104"/>
      <c r="D19" s="104"/>
      <c r="E19" s="327"/>
      <c r="F19" s="327"/>
      <c r="G19" s="145"/>
      <c r="H19" s="145"/>
      <c r="I19" s="145"/>
      <c r="J19" s="254"/>
      <c r="K19" s="103"/>
    </row>
    <row r="20" spans="1:11" s="70" customFormat="1" ht="15.75" customHeight="1">
      <c r="A20" s="97"/>
      <c r="B20" s="103"/>
      <c r="C20" s="104"/>
      <c r="D20" s="104"/>
      <c r="E20" s="327"/>
      <c r="F20" s="327"/>
      <c r="G20" s="107"/>
      <c r="H20" s="107"/>
      <c r="I20" s="107"/>
      <c r="J20" s="254"/>
      <c r="K20" s="103"/>
    </row>
    <row r="21" spans="1:11" s="70" customFormat="1" ht="15.75" customHeight="1">
      <c r="A21" s="97"/>
      <c r="B21" s="103"/>
      <c r="C21" s="104"/>
      <c r="D21" s="104"/>
      <c r="E21" s="327"/>
      <c r="F21" s="327"/>
      <c r="G21" s="107"/>
      <c r="H21" s="107"/>
      <c r="I21" s="107"/>
      <c r="J21" s="254">
        <f>IF(OR(H21=0,H21=""),"",ROUND((I21-H21)/H21*100,2))</f>
      </c>
      <c r="K21" s="103"/>
    </row>
    <row r="22" spans="1:11" s="70" customFormat="1" ht="15.75" customHeight="1">
      <c r="A22" s="97"/>
      <c r="B22" s="103"/>
      <c r="C22" s="104"/>
      <c r="D22" s="104"/>
      <c r="E22" s="327"/>
      <c r="F22" s="327"/>
      <c r="G22" s="107"/>
      <c r="H22" s="107"/>
      <c r="I22" s="107"/>
      <c r="J22" s="254">
        <f>IF(OR(H22=0,H22=""),"",ROUND((I22-H22)/H22*100,2))</f>
      </c>
      <c r="K22" s="103"/>
    </row>
    <row r="23" spans="1:11" s="70" customFormat="1" ht="15.75" customHeight="1">
      <c r="A23" s="97"/>
      <c r="B23" s="103"/>
      <c r="C23" s="104"/>
      <c r="D23" s="104"/>
      <c r="E23" s="327"/>
      <c r="F23" s="327"/>
      <c r="G23" s="107"/>
      <c r="H23" s="107"/>
      <c r="I23" s="107"/>
      <c r="J23" s="254">
        <f>IF(OR(H23=0,H23=""),"",ROUND((I23-H23)/H23*100,2))</f>
      </c>
      <c r="K23" s="103"/>
    </row>
    <row r="24" spans="1:11" s="70" customFormat="1" ht="15.75" customHeight="1">
      <c r="A24" s="108" t="s">
        <v>515</v>
      </c>
      <c r="B24" s="109"/>
      <c r="C24" s="109"/>
      <c r="D24" s="110"/>
      <c r="E24" s="329"/>
      <c r="F24" s="329"/>
      <c r="G24" s="107">
        <f>SUM(G6:G23)</f>
        <v>0</v>
      </c>
      <c r="H24" s="107">
        <f>SUM(H6:H23)</f>
        <v>0</v>
      </c>
      <c r="I24" s="107">
        <f>SUM(I6:I23)</f>
        <v>0</v>
      </c>
      <c r="J24" s="254">
        <f>IF(OR(H24=0,H24=""),"",ROUND((I24-H24)/H24*100,2))</f>
      </c>
      <c r="K24" s="103"/>
    </row>
    <row r="25" spans="1:11" s="70" customFormat="1" ht="15.75" customHeight="1">
      <c r="A25" s="113"/>
      <c r="B25" s="84"/>
      <c r="G25" s="135"/>
      <c r="H25" s="85"/>
      <c r="I25" s="85"/>
      <c r="J25" s="86"/>
      <c r="K25" s="84"/>
    </row>
    <row r="26" spans="1:11" s="70" customFormat="1" ht="15.75" customHeight="1">
      <c r="A26" s="113"/>
      <c r="B26" s="84"/>
      <c r="G26" s="135"/>
      <c r="H26" s="85"/>
      <c r="I26" s="85"/>
      <c r="J26" s="86"/>
      <c r="K26" s="84"/>
    </row>
    <row r="27" spans="1:11" ht="15.75" customHeight="1">
      <c r="A27" s="256"/>
      <c r="B27" s="257"/>
      <c r="C27" s="258"/>
      <c r="D27" s="258"/>
      <c r="E27" s="258"/>
      <c r="F27" s="258"/>
      <c r="G27" s="135"/>
      <c r="H27" s="259"/>
      <c r="I27" s="259"/>
      <c r="J27" s="260"/>
      <c r="K27" s="257"/>
    </row>
    <row r="28" spans="1:11" ht="15.75" customHeight="1">
      <c r="A28" s="256"/>
      <c r="B28" s="257"/>
      <c r="C28" s="258"/>
      <c r="D28" s="258"/>
      <c r="E28" s="258"/>
      <c r="F28" s="258"/>
      <c r="G28" s="135"/>
      <c r="H28" s="259"/>
      <c r="I28" s="259"/>
      <c r="J28" s="260"/>
      <c r="K28" s="257"/>
    </row>
    <row r="29" spans="1:11" ht="15.75" customHeight="1">
      <c r="A29" s="256"/>
      <c r="B29" s="257"/>
      <c r="C29" s="258"/>
      <c r="D29" s="258"/>
      <c r="E29" s="258"/>
      <c r="F29" s="258"/>
      <c r="G29" s="135"/>
      <c r="H29" s="259"/>
      <c r="I29" s="259"/>
      <c r="J29" s="260"/>
      <c r="K29" s="257"/>
    </row>
    <row r="30" ht="15.75" customHeight="1">
      <c r="G30" s="135"/>
    </row>
    <row r="31" ht="15.75" customHeight="1">
      <c r="G31" s="135"/>
    </row>
    <row r="32" ht="15.75" customHeight="1">
      <c r="G32" s="135"/>
    </row>
    <row r="33" ht="15.75" customHeight="1">
      <c r="G33" s="135"/>
    </row>
    <row r="34" ht="15.75" customHeight="1">
      <c r="G34" s="135"/>
    </row>
    <row r="35" ht="15.75" customHeight="1">
      <c r="G35" s="135"/>
    </row>
    <row r="36" ht="15.75" customHeight="1">
      <c r="G36" s="135"/>
    </row>
  </sheetData>
  <sheetProtection/>
  <mergeCells count="1">
    <mergeCell ref="A24:D24"/>
  </mergeCells>
  <dataValidations count="1">
    <dataValidation allowBlank="1" showInputMessage="1" showErrorMessage="1" imeMode="off" sqref="A4"/>
  </dataValidations>
  <hyperlinks>
    <hyperlink ref="A2" location="'表4-6固资汇总'!A1" display="=IF(表3流资汇总!$A$2=&quot;&quot;,&quot;&quot;,表3流资汇总!$A$2)"/>
  </hyperlinks>
  <printOptions horizontalCentered="1"/>
  <pageMargins left="0.35433070866141736" right="0.35433070866141736" top="0.5905511811023623" bottom="0.7874015748031497" header="1.062992125984252" footer="0.37"/>
  <pageSetup horizontalDpi="600" verticalDpi="600" orientation="landscape" paperSize="9"/>
  <headerFooter alignWithMargins="0">
    <oddHeader>&amp;R&amp;9表4-6-5-1
共&amp;N页第&amp;P页
金额单位：人民币元</oddHeader>
    <oddFooter>&amp;L&amp;9资产占有单位填表人：
填表日期：     年  月  日&amp;C&amp;9评估人员：
</oddFooter>
  </headerFooter>
</worksheet>
</file>

<file path=xl/worksheets/sheet5.xml><?xml version="1.0" encoding="utf-8"?>
<worksheet xmlns="http://schemas.openxmlformats.org/spreadsheetml/2006/main" xmlns:r="http://schemas.openxmlformats.org/officeDocument/2006/relationships">
  <dimension ref="A1:J34"/>
  <sheetViews>
    <sheetView workbookViewId="0" topLeftCell="A1">
      <pane xSplit="2" ySplit="5" topLeftCell="C6" activePane="bottomRight" state="frozen"/>
      <selection pane="bottomRight" activeCell="D23" sqref="D23"/>
    </sheetView>
  </sheetViews>
  <sheetFormatPr defaultColWidth="9.00390625" defaultRowHeight="19.5" customHeight="1"/>
  <cols>
    <col min="1" max="1" width="5.875" style="556" customWidth="1"/>
    <col min="2" max="2" width="21.25390625" style="556" customWidth="1"/>
    <col min="3" max="7" width="15.625" style="556" customWidth="1"/>
    <col min="8" max="8" width="8.625" style="556" customWidth="1"/>
    <col min="9" max="9" width="10.625" style="556" customWidth="1"/>
    <col min="10" max="10" width="12.125" style="556" customWidth="1"/>
    <col min="11" max="11" width="14.00390625" style="556" customWidth="1"/>
    <col min="12" max="12" width="13.75390625" style="556" customWidth="1"/>
    <col min="13" max="16" width="23.125" style="556" customWidth="1"/>
    <col min="17" max="16384" width="9.00390625" style="556" customWidth="1"/>
  </cols>
  <sheetData>
    <row r="1" spans="1:8" s="669" customFormat="1" ht="41.25" customHeight="1">
      <c r="A1" s="671" t="s">
        <v>135</v>
      </c>
      <c r="B1" s="671"/>
      <c r="C1" s="671"/>
      <c r="D1" s="671"/>
      <c r="E1" s="671"/>
      <c r="F1" s="671"/>
      <c r="G1" s="671"/>
      <c r="H1" s="671"/>
    </row>
    <row r="2" spans="1:10" s="670" customFormat="1" ht="12" customHeight="1">
      <c r="A2" s="81" t="str">
        <f>IF('评估申报表填表摘要'!$A$2="","",'评估申报表填表摘要'!$A$2)</f>
        <v>返回索引页</v>
      </c>
      <c r="B2" s="343"/>
      <c r="C2" s="343"/>
      <c r="E2" s="343"/>
      <c r="F2" s="343"/>
      <c r="G2" s="343"/>
      <c r="H2" s="672" t="s">
        <v>136</v>
      </c>
      <c r="J2" s="683"/>
    </row>
    <row r="3" spans="1:8" s="70" customFormat="1" ht="12" customHeight="1">
      <c r="A3" s="673"/>
      <c r="B3" s="83"/>
      <c r="C3" s="83"/>
      <c r="D3" s="674" t="str">
        <f>'结果汇总'!$A$3</f>
        <v>  评估基准日：2020年3月12日</v>
      </c>
      <c r="E3" s="89"/>
      <c r="F3" s="83"/>
      <c r="G3" s="83"/>
      <c r="H3" s="672" t="s">
        <v>184</v>
      </c>
    </row>
    <row r="4" spans="1:8" s="70" customFormat="1" ht="12" customHeight="1">
      <c r="A4" s="537" t="str">
        <f>'结果汇总'!$A$4</f>
        <v>被评估单位（或者产权持有单位）：左世合、周海翔、云南渝庆建筑劳务有限公司</v>
      </c>
      <c r="B4" s="166"/>
      <c r="C4" s="115"/>
      <c r="D4" s="115"/>
      <c r="E4" s="115"/>
      <c r="F4" s="115"/>
      <c r="G4" s="115"/>
      <c r="H4" s="675" t="s">
        <v>138</v>
      </c>
    </row>
    <row r="5" spans="1:8" s="83" customFormat="1" ht="14.25" customHeight="1">
      <c r="A5" s="676" t="s">
        <v>139</v>
      </c>
      <c r="B5" s="677" t="s">
        <v>140</v>
      </c>
      <c r="C5" s="678" t="s">
        <v>113</v>
      </c>
      <c r="D5" s="678" t="s">
        <v>141</v>
      </c>
      <c r="E5" s="678" t="s">
        <v>114</v>
      </c>
      <c r="F5" s="678" t="s">
        <v>115</v>
      </c>
      <c r="G5" s="677" t="s">
        <v>142</v>
      </c>
      <c r="H5" s="677" t="s">
        <v>117</v>
      </c>
    </row>
    <row r="6" spans="1:8" s="70" customFormat="1" ht="14.25" customHeight="1">
      <c r="A6" s="676">
        <v>44</v>
      </c>
      <c r="B6" s="679" t="s">
        <v>185</v>
      </c>
      <c r="C6" s="680">
        <f>SUM(C7:C18)</f>
        <v>0</v>
      </c>
      <c r="D6" s="680">
        <f aca="true" t="shared" si="0" ref="D6:D31">E6-C6</f>
        <v>0</v>
      </c>
      <c r="E6" s="680">
        <f>SUM(E7:E18)</f>
        <v>0</v>
      </c>
      <c r="F6" s="680">
        <f>SUM(F7:F18)</f>
        <v>0</v>
      </c>
      <c r="G6" s="679">
        <f>F6-E6</f>
        <v>0</v>
      </c>
      <c r="H6" s="293">
        <f>IF(OR(E6=0,E6=""),"",ROUND(G6/E6*100,2))</f>
      </c>
    </row>
    <row r="7" spans="1:8" s="70" customFormat="1" ht="14.25" customHeight="1">
      <c r="A7" s="676">
        <v>45</v>
      </c>
      <c r="B7" s="679" t="s">
        <v>186</v>
      </c>
      <c r="C7" s="680">
        <f>'表5流负汇总'!C6</f>
        <v>0</v>
      </c>
      <c r="D7" s="680">
        <f t="shared" si="0"/>
        <v>0</v>
      </c>
      <c r="E7" s="680">
        <f>'表5流负汇总'!D6</f>
        <v>0</v>
      </c>
      <c r="F7" s="680">
        <f>'表5流负汇总'!E6</f>
        <v>0</v>
      </c>
      <c r="G7" s="679">
        <f aca="true" t="shared" si="1" ref="G7:G18">F7-E7</f>
        <v>0</v>
      </c>
      <c r="H7" s="293">
        <f aca="true" t="shared" si="2" ref="H7:H20">IF(OR(E7=0,E7=""),"",ROUND(G7/E7*100,2))</f>
      </c>
    </row>
    <row r="8" spans="1:8" s="70" customFormat="1" ht="14.25" customHeight="1">
      <c r="A8" s="676">
        <v>46</v>
      </c>
      <c r="B8" s="679" t="s">
        <v>187</v>
      </c>
      <c r="C8" s="680">
        <f>'表5流负汇总'!C7</f>
        <v>0</v>
      </c>
      <c r="D8" s="680">
        <f t="shared" si="0"/>
        <v>0</v>
      </c>
      <c r="E8" s="680">
        <f>'表5流负汇总'!D7</f>
        <v>0</v>
      </c>
      <c r="F8" s="680">
        <f>'表5流负汇总'!E7</f>
        <v>0</v>
      </c>
      <c r="G8" s="679">
        <f t="shared" si="1"/>
        <v>0</v>
      </c>
      <c r="H8" s="293">
        <f t="shared" si="2"/>
      </c>
    </row>
    <row r="9" spans="1:8" s="70" customFormat="1" ht="14.25" customHeight="1">
      <c r="A9" s="676">
        <v>47</v>
      </c>
      <c r="B9" s="679" t="s">
        <v>188</v>
      </c>
      <c r="C9" s="680">
        <f>'表5流负汇总'!C8</f>
        <v>0</v>
      </c>
      <c r="D9" s="680">
        <f t="shared" si="0"/>
        <v>0</v>
      </c>
      <c r="E9" s="680">
        <f>'表5流负汇总'!D8</f>
        <v>0</v>
      </c>
      <c r="F9" s="680">
        <f>'表5流负汇总'!E8</f>
        <v>0</v>
      </c>
      <c r="G9" s="679">
        <f t="shared" si="1"/>
        <v>0</v>
      </c>
      <c r="H9" s="293">
        <f t="shared" si="2"/>
      </c>
    </row>
    <row r="10" spans="1:8" s="70" customFormat="1" ht="14.25" customHeight="1">
      <c r="A10" s="676">
        <v>48</v>
      </c>
      <c r="B10" s="679" t="s">
        <v>189</v>
      </c>
      <c r="C10" s="680">
        <f>'表5流负汇总'!C9</f>
        <v>0</v>
      </c>
      <c r="D10" s="680">
        <f t="shared" si="0"/>
        <v>0</v>
      </c>
      <c r="E10" s="680">
        <f>'表5流负汇总'!D9</f>
        <v>0</v>
      </c>
      <c r="F10" s="680">
        <f>'表5流负汇总'!E9</f>
        <v>0</v>
      </c>
      <c r="G10" s="679">
        <f t="shared" si="1"/>
        <v>0</v>
      </c>
      <c r="H10" s="293">
        <f t="shared" si="2"/>
      </c>
    </row>
    <row r="11" spans="1:8" s="70" customFormat="1" ht="14.25" customHeight="1">
      <c r="A11" s="676">
        <v>49</v>
      </c>
      <c r="B11" s="679" t="s">
        <v>190</v>
      </c>
      <c r="C11" s="680">
        <f>'表5流负汇总'!C10</f>
        <v>0</v>
      </c>
      <c r="D11" s="680">
        <f t="shared" si="0"/>
        <v>0</v>
      </c>
      <c r="E11" s="680">
        <f>'表5流负汇总'!D10</f>
        <v>0</v>
      </c>
      <c r="F11" s="680">
        <f>'表5流负汇总'!E10</f>
        <v>0</v>
      </c>
      <c r="G11" s="679">
        <f t="shared" si="1"/>
        <v>0</v>
      </c>
      <c r="H11" s="293">
        <f t="shared" si="2"/>
      </c>
    </row>
    <row r="12" spans="1:8" s="70" customFormat="1" ht="14.25" customHeight="1">
      <c r="A12" s="676">
        <v>50</v>
      </c>
      <c r="B12" s="679" t="s">
        <v>191</v>
      </c>
      <c r="C12" s="680">
        <f>'表5流负汇总'!C11</f>
        <v>0</v>
      </c>
      <c r="D12" s="680">
        <f t="shared" si="0"/>
        <v>0</v>
      </c>
      <c r="E12" s="680">
        <f>'表5流负汇总'!D11</f>
        <v>0</v>
      </c>
      <c r="F12" s="680">
        <f>'表5流负汇总'!E11</f>
        <v>0</v>
      </c>
      <c r="G12" s="679">
        <f t="shared" si="1"/>
        <v>0</v>
      </c>
      <c r="H12" s="293">
        <f t="shared" si="2"/>
      </c>
    </row>
    <row r="13" spans="1:8" s="70" customFormat="1" ht="14.25" customHeight="1">
      <c r="A13" s="676">
        <v>51</v>
      </c>
      <c r="B13" s="679" t="s">
        <v>192</v>
      </c>
      <c r="C13" s="680">
        <f>'表5流负汇总'!C12</f>
        <v>0</v>
      </c>
      <c r="D13" s="680">
        <f t="shared" si="0"/>
        <v>0</v>
      </c>
      <c r="E13" s="680">
        <f>'表5流负汇总'!D12</f>
        <v>0</v>
      </c>
      <c r="F13" s="680">
        <f>'表5流负汇总'!E12</f>
        <v>0</v>
      </c>
      <c r="G13" s="679">
        <f t="shared" si="1"/>
        <v>0</v>
      </c>
      <c r="H13" s="293">
        <f t="shared" si="2"/>
      </c>
    </row>
    <row r="14" spans="1:8" s="70" customFormat="1" ht="14.25" customHeight="1">
      <c r="A14" s="676">
        <v>52</v>
      </c>
      <c r="B14" s="679" t="s">
        <v>193</v>
      </c>
      <c r="C14" s="680">
        <f>'表5流负汇总'!C13</f>
        <v>0</v>
      </c>
      <c r="D14" s="680">
        <f t="shared" si="0"/>
        <v>0</v>
      </c>
      <c r="E14" s="680">
        <f>'表5流负汇总'!D13</f>
        <v>0</v>
      </c>
      <c r="F14" s="680">
        <f>'表5流负汇总'!E13</f>
        <v>0</v>
      </c>
      <c r="G14" s="679">
        <f t="shared" si="1"/>
        <v>0</v>
      </c>
      <c r="H14" s="293">
        <f t="shared" si="2"/>
      </c>
    </row>
    <row r="15" spans="1:8" s="70" customFormat="1" ht="14.25" customHeight="1">
      <c r="A15" s="676">
        <v>53</v>
      </c>
      <c r="B15" s="679" t="s">
        <v>194</v>
      </c>
      <c r="C15" s="680">
        <f>'表5流负汇总'!C14</f>
        <v>0</v>
      </c>
      <c r="D15" s="680">
        <f t="shared" si="0"/>
        <v>0</v>
      </c>
      <c r="E15" s="680">
        <f>'表5流负汇总'!D14</f>
        <v>0</v>
      </c>
      <c r="F15" s="680">
        <f>'表5流负汇总'!E14</f>
        <v>0</v>
      </c>
      <c r="G15" s="679">
        <f t="shared" si="1"/>
        <v>0</v>
      </c>
      <c r="H15" s="293">
        <f t="shared" si="2"/>
      </c>
    </row>
    <row r="16" spans="1:8" s="70" customFormat="1" ht="14.25" customHeight="1">
      <c r="A16" s="676">
        <v>54</v>
      </c>
      <c r="B16" s="679" t="s">
        <v>195</v>
      </c>
      <c r="C16" s="680">
        <f>'表5流负汇总'!C15</f>
        <v>0</v>
      </c>
      <c r="D16" s="680">
        <f t="shared" si="0"/>
        <v>0</v>
      </c>
      <c r="E16" s="680">
        <f>'表5流负汇总'!D15</f>
        <v>0</v>
      </c>
      <c r="F16" s="680">
        <f>'表5流负汇总'!E15</f>
        <v>0</v>
      </c>
      <c r="G16" s="679">
        <f t="shared" si="1"/>
        <v>0</v>
      </c>
      <c r="H16" s="293">
        <f t="shared" si="2"/>
      </c>
    </row>
    <row r="17" spans="1:8" s="70" customFormat="1" ht="14.25" customHeight="1">
      <c r="A17" s="676">
        <v>55</v>
      </c>
      <c r="B17" s="679" t="s">
        <v>196</v>
      </c>
      <c r="C17" s="680">
        <f>'表5流负汇总'!C16</f>
        <v>0</v>
      </c>
      <c r="D17" s="680">
        <f t="shared" si="0"/>
        <v>0</v>
      </c>
      <c r="E17" s="680">
        <f>'表5流负汇总'!D16</f>
        <v>0</v>
      </c>
      <c r="F17" s="680">
        <f>'表5流负汇总'!E16</f>
        <v>0</v>
      </c>
      <c r="G17" s="679">
        <f t="shared" si="1"/>
        <v>0</v>
      </c>
      <c r="H17" s="293">
        <f t="shared" si="2"/>
      </c>
    </row>
    <row r="18" spans="1:8" s="70" customFormat="1" ht="14.25" customHeight="1">
      <c r="A18" s="676">
        <v>56</v>
      </c>
      <c r="B18" s="679" t="s">
        <v>197</v>
      </c>
      <c r="C18" s="680">
        <f>'表5流负汇总'!C17</f>
        <v>0</v>
      </c>
      <c r="D18" s="680">
        <f t="shared" si="0"/>
        <v>0</v>
      </c>
      <c r="E18" s="680">
        <f>'表5流负汇总'!D17</f>
        <v>0</v>
      </c>
      <c r="F18" s="680">
        <f>'表5流负汇总'!E17</f>
        <v>0</v>
      </c>
      <c r="G18" s="679">
        <f t="shared" si="1"/>
        <v>0</v>
      </c>
      <c r="H18" s="293">
        <f t="shared" si="2"/>
      </c>
    </row>
    <row r="19" spans="1:8" s="70" customFormat="1" ht="14.25" customHeight="1">
      <c r="A19" s="676">
        <v>57</v>
      </c>
      <c r="B19" s="681"/>
      <c r="C19" s="680"/>
      <c r="D19" s="680">
        <f t="shared" si="0"/>
        <v>0</v>
      </c>
      <c r="E19" s="680"/>
      <c r="F19" s="680"/>
      <c r="G19" s="679"/>
      <c r="H19" s="293">
        <f t="shared" si="2"/>
      </c>
    </row>
    <row r="20" spans="1:8" s="70" customFormat="1" ht="14.25" customHeight="1">
      <c r="A20" s="676">
        <v>58</v>
      </c>
      <c r="B20" s="679" t="s">
        <v>198</v>
      </c>
      <c r="C20" s="680">
        <f>SUM(C21:C27)</f>
        <v>0</v>
      </c>
      <c r="D20" s="680">
        <f t="shared" si="0"/>
        <v>0</v>
      </c>
      <c r="E20" s="680">
        <f>SUM(E21:E27)</f>
        <v>0</v>
      </c>
      <c r="F20" s="680">
        <f>SUM(F21:F27)</f>
        <v>0</v>
      </c>
      <c r="G20" s="679">
        <f>F20-E20</f>
        <v>0</v>
      </c>
      <c r="H20" s="293">
        <f t="shared" si="2"/>
      </c>
    </row>
    <row r="21" spans="1:8" s="70" customFormat="1" ht="14.25" customHeight="1">
      <c r="A21" s="676">
        <v>59</v>
      </c>
      <c r="B21" s="679" t="s">
        <v>199</v>
      </c>
      <c r="C21" s="680">
        <f>'表6长负汇总'!C6</f>
        <v>0</v>
      </c>
      <c r="D21" s="680">
        <f t="shared" si="0"/>
        <v>0</v>
      </c>
      <c r="E21" s="680">
        <f>'表6长负汇总'!D6</f>
        <v>0</v>
      </c>
      <c r="F21" s="680">
        <f>'表6长负汇总'!E6</f>
        <v>0</v>
      </c>
      <c r="G21" s="679">
        <f aca="true" t="shared" si="3" ref="G21:G27">F21-E21</f>
        <v>0</v>
      </c>
      <c r="H21" s="293">
        <f aca="true" t="shared" si="4" ref="H21:H31">IF(OR(E21=0,E21=""),"",ROUND(G21/E21*100,2))</f>
      </c>
    </row>
    <row r="22" spans="1:8" s="70" customFormat="1" ht="14.25" customHeight="1">
      <c r="A22" s="676">
        <v>60</v>
      </c>
      <c r="B22" s="679" t="s">
        <v>200</v>
      </c>
      <c r="C22" s="680">
        <f>'表6长负汇总'!C7</f>
        <v>0</v>
      </c>
      <c r="D22" s="680">
        <f t="shared" si="0"/>
        <v>0</v>
      </c>
      <c r="E22" s="680">
        <f>'表6长负汇总'!D7</f>
        <v>0</v>
      </c>
      <c r="F22" s="680">
        <f>'表6长负汇总'!E7</f>
        <v>0</v>
      </c>
      <c r="G22" s="679">
        <f t="shared" si="3"/>
        <v>0</v>
      </c>
      <c r="H22" s="293">
        <f t="shared" si="4"/>
      </c>
    </row>
    <row r="23" spans="1:8" s="70" customFormat="1" ht="14.25" customHeight="1">
      <c r="A23" s="676">
        <v>61</v>
      </c>
      <c r="B23" s="679" t="s">
        <v>201</v>
      </c>
      <c r="C23" s="680">
        <f>'表6长负汇总'!C8</f>
        <v>0</v>
      </c>
      <c r="D23" s="680">
        <f t="shared" si="0"/>
        <v>0</v>
      </c>
      <c r="E23" s="680">
        <f>'表6长负汇总'!D8</f>
        <v>0</v>
      </c>
      <c r="F23" s="680">
        <f>'表6长负汇总'!E8</f>
        <v>0</v>
      </c>
      <c r="G23" s="679">
        <f t="shared" si="3"/>
        <v>0</v>
      </c>
      <c r="H23" s="293">
        <f t="shared" si="4"/>
      </c>
    </row>
    <row r="24" spans="1:8" s="70" customFormat="1" ht="14.25" customHeight="1">
      <c r="A24" s="676">
        <v>62</v>
      </c>
      <c r="B24" s="679" t="s">
        <v>202</v>
      </c>
      <c r="C24" s="680">
        <f>'表6长负汇总'!C9</f>
        <v>0</v>
      </c>
      <c r="D24" s="680">
        <f t="shared" si="0"/>
        <v>0</v>
      </c>
      <c r="E24" s="680">
        <f>'表6长负汇总'!D9</f>
        <v>0</v>
      </c>
      <c r="F24" s="680">
        <f>'表6长负汇总'!E9</f>
        <v>0</v>
      </c>
      <c r="G24" s="679">
        <f t="shared" si="3"/>
        <v>0</v>
      </c>
      <c r="H24" s="293">
        <f t="shared" si="4"/>
      </c>
    </row>
    <row r="25" spans="1:8" s="70" customFormat="1" ht="14.25" customHeight="1">
      <c r="A25" s="676">
        <v>63</v>
      </c>
      <c r="B25" s="679" t="s">
        <v>203</v>
      </c>
      <c r="C25" s="680">
        <f>'表6长负汇总'!C10</f>
        <v>0</v>
      </c>
      <c r="D25" s="680">
        <f t="shared" si="0"/>
        <v>0</v>
      </c>
      <c r="E25" s="680">
        <f>'表6长负汇总'!D10</f>
        <v>0</v>
      </c>
      <c r="F25" s="680">
        <f>'表6长负汇总'!E10</f>
        <v>0</v>
      </c>
      <c r="G25" s="679">
        <f t="shared" si="3"/>
        <v>0</v>
      </c>
      <c r="H25" s="293">
        <f t="shared" si="4"/>
      </c>
    </row>
    <row r="26" spans="1:8" s="70" customFormat="1" ht="14.25" customHeight="1">
      <c r="A26" s="676">
        <v>64</v>
      </c>
      <c r="B26" s="679" t="s">
        <v>204</v>
      </c>
      <c r="C26" s="680">
        <f>'表6长负汇总'!C11</f>
        <v>0</v>
      </c>
      <c r="D26" s="680">
        <f t="shared" si="0"/>
        <v>0</v>
      </c>
      <c r="E26" s="680">
        <f>'表6长负汇总'!D11</f>
        <v>0</v>
      </c>
      <c r="F26" s="680">
        <f>'表6长负汇总'!E11</f>
        <v>0</v>
      </c>
      <c r="G26" s="679">
        <f t="shared" si="3"/>
        <v>0</v>
      </c>
      <c r="H26" s="293">
        <f t="shared" si="4"/>
      </c>
    </row>
    <row r="27" spans="1:8" s="70" customFormat="1" ht="14.25" customHeight="1">
      <c r="A27" s="676">
        <v>65</v>
      </c>
      <c r="B27" s="679" t="s">
        <v>205</v>
      </c>
      <c r="C27" s="680">
        <f>'表6长负汇总'!C12</f>
        <v>0</v>
      </c>
      <c r="D27" s="680">
        <f t="shared" si="0"/>
        <v>0</v>
      </c>
      <c r="E27" s="680">
        <f>'表6长负汇总'!D12</f>
        <v>0</v>
      </c>
      <c r="F27" s="680">
        <f>'表6长负汇总'!E12</f>
        <v>0</v>
      </c>
      <c r="G27" s="679">
        <f t="shared" si="3"/>
        <v>0</v>
      </c>
      <c r="H27" s="293">
        <f t="shared" si="4"/>
      </c>
    </row>
    <row r="28" spans="1:8" s="70" customFormat="1" ht="14.25" customHeight="1">
      <c r="A28" s="676">
        <v>66</v>
      </c>
      <c r="B28" s="681"/>
      <c r="C28" s="680"/>
      <c r="D28" s="680">
        <f t="shared" si="0"/>
        <v>0</v>
      </c>
      <c r="E28" s="680"/>
      <c r="F28" s="680"/>
      <c r="G28" s="679"/>
      <c r="H28" s="293">
        <f t="shared" si="4"/>
      </c>
    </row>
    <row r="29" spans="1:8" s="70" customFormat="1" ht="14.25" customHeight="1">
      <c r="A29" s="676">
        <v>67</v>
      </c>
      <c r="B29" s="681" t="s">
        <v>206</v>
      </c>
      <c r="C29" s="680">
        <f>C6+C20</f>
        <v>0</v>
      </c>
      <c r="D29" s="680">
        <f t="shared" si="0"/>
        <v>0</v>
      </c>
      <c r="E29" s="680">
        <f>E6+E20</f>
        <v>0</v>
      </c>
      <c r="F29" s="680">
        <f>F6+F20</f>
        <v>0</v>
      </c>
      <c r="G29" s="679">
        <f>F29-E29</f>
        <v>0</v>
      </c>
      <c r="H29" s="293">
        <f t="shared" si="4"/>
      </c>
    </row>
    <row r="30" spans="1:8" s="70" customFormat="1" ht="14.25" customHeight="1">
      <c r="A30" s="676">
        <v>68</v>
      </c>
      <c r="B30" s="681"/>
      <c r="C30" s="680"/>
      <c r="D30" s="680">
        <f t="shared" si="0"/>
        <v>0</v>
      </c>
      <c r="E30" s="680"/>
      <c r="F30" s="680"/>
      <c r="G30" s="679"/>
      <c r="H30" s="293">
        <f t="shared" si="4"/>
      </c>
    </row>
    <row r="31" spans="1:8" s="70" customFormat="1" ht="14.25" customHeight="1">
      <c r="A31" s="676">
        <v>69</v>
      </c>
      <c r="B31" s="681" t="s">
        <v>207</v>
      </c>
      <c r="C31" s="680">
        <f>'分类汇总(1)'!C48-'分类汇总(2)'!C29</f>
        <v>0</v>
      </c>
      <c r="D31" s="680">
        <f t="shared" si="0"/>
        <v>0</v>
      </c>
      <c r="E31" s="680">
        <f>'分类汇总(1)'!E48-'分类汇总(2)'!E29</f>
        <v>0</v>
      </c>
      <c r="F31" s="680">
        <f>'分类汇总(1)'!F48-'分类汇总(2)'!F29</f>
        <v>561269</v>
      </c>
      <c r="G31" s="679">
        <f>F31-E31</f>
        <v>561269</v>
      </c>
      <c r="H31" s="293">
        <f t="shared" si="4"/>
      </c>
    </row>
    <row r="32" spans="1:5" s="70" customFormat="1" ht="19.5" customHeight="1">
      <c r="A32" s="682">
        <f>'结果汇总'!$A$21</f>
        <v>0</v>
      </c>
      <c r="E32" s="84">
        <f>'结果汇总'!$E$23</f>
        <v>0</v>
      </c>
    </row>
    <row r="34" ht="19.5" customHeight="1">
      <c r="C34" s="598"/>
    </row>
  </sheetData>
  <sheetProtection password="817B" sheet="1" objects="1" scenarios="1"/>
  <dataValidations count="2">
    <dataValidation type="decimal" allowBlank="1" showInputMessage="1" showErrorMessage="1" imeMode="off" sqref="A6:A31">
      <formula1>-999999999999.99</formula1>
      <formula2>999999999999.99</formula2>
    </dataValidation>
    <dataValidation allowBlank="1" showInputMessage="1" showErrorMessage="1" imeMode="off" sqref="A4 C4:H4"/>
  </dataValidations>
  <hyperlinks>
    <hyperlink ref="B6" location="表5流负汇总!A1" display="四、流动负债合计"/>
    <hyperlink ref="B20" location="表6长负汇总!A1" display="五、非流动负债合计"/>
    <hyperlink ref="B16" location="表5流负汇总!A1" display="    其他应付款"/>
    <hyperlink ref="B17" location="表5流负汇总!A1" display="    一年内到期的非流动负债"/>
    <hyperlink ref="B18" location="表5流负汇总!A1" display="    其他流动负债"/>
    <hyperlink ref="B21" location="表6长负汇总!A1" display="     长期借款"/>
    <hyperlink ref="B22" location="表6长负汇总!A1" display="     应付债券"/>
    <hyperlink ref="B23" location="表6长负汇总!A1" display="     长期应付款"/>
    <hyperlink ref="B24" location="表6长负汇总!A1" display="     专项应付款"/>
    <hyperlink ref="B27" location="表6长负汇总!A1" display="     其他长期负债"/>
    <hyperlink ref="A2" location="科目索引!F5" display="=IF(评估申报表填表摘要!$A$2=&quot;&quot;,&quot;&quot;,评估申报表填表摘要!$A$2)"/>
    <hyperlink ref="B15" location="表5流负汇总!A1" display="    应付利润"/>
    <hyperlink ref="B13" location="表5流负汇总!A1" display="    应交税费"/>
    <hyperlink ref="B12" location="表5流负汇总!A1" display="    应付职工薪金"/>
    <hyperlink ref="B11" location="表5流负汇总!A1" display="    预收帐款"/>
    <hyperlink ref="B10" location="表5流负汇总!A1" display="    应付帐款"/>
    <hyperlink ref="B9" location="表5流负汇总!A1" display="    应付票据"/>
    <hyperlink ref="B7" location="表5流负汇总!A1" display="    短期借款"/>
    <hyperlink ref="B8" location="表5流负汇总!A1" display="    交易性金融负债"/>
    <hyperlink ref="B14" location="表5流负汇总!A1" display="    应付利息"/>
    <hyperlink ref="B25:B26" location="'10-4住房周转金'!A1" display="     预计负债"/>
    <hyperlink ref="B25" location="表6长负汇总!A1" display="     预计负债"/>
    <hyperlink ref="B26" location="表6长负汇总!A1" display="     递延所得税负债"/>
  </hyperlinks>
  <printOptions horizontalCentered="1"/>
  <pageMargins left="0.35433070866141736" right="0.35433070866141736" top="0.7874015748031497" bottom="0.47" header="0.5118110236220472" footer="0.16"/>
  <pageSetup horizontalDpi="600" verticalDpi="600" orientation="landscape" paperSize="9"/>
</worksheet>
</file>

<file path=xl/worksheets/sheet50.xml><?xml version="1.0" encoding="utf-8"?>
<worksheet xmlns="http://schemas.openxmlformats.org/spreadsheetml/2006/main" xmlns:r="http://schemas.openxmlformats.org/officeDocument/2006/relationships">
  <dimension ref="A1:P39"/>
  <sheetViews>
    <sheetView workbookViewId="0" topLeftCell="A1">
      <pane xSplit="3" ySplit="6" topLeftCell="D16" activePane="bottomRight" state="frozen"/>
      <selection pane="bottomRight" activeCell="W7" sqref="W7:W31"/>
    </sheetView>
  </sheetViews>
  <sheetFormatPr defaultColWidth="9.00390625" defaultRowHeight="15.75" customHeight="1"/>
  <cols>
    <col min="1" max="1" width="3.625" style="71" customWidth="1"/>
    <col min="2" max="2" width="15.00390625" style="72" customWidth="1"/>
    <col min="3" max="3" width="15.375" style="73" hidden="1" customWidth="1"/>
    <col min="4" max="5" width="6.625" style="73" customWidth="1"/>
    <col min="6" max="8" width="10.625" style="75" customWidth="1"/>
    <col min="9" max="10" width="12.625" style="74" customWidth="1"/>
    <col min="11" max="13" width="10.625" style="75" customWidth="1"/>
    <col min="14" max="14" width="12.625" style="74" customWidth="1"/>
    <col min="15" max="15" width="6.75390625" style="75" bestFit="1" customWidth="1"/>
    <col min="16" max="16" width="5.50390625" style="72" customWidth="1"/>
    <col min="17" max="16384" width="9.00390625" style="73" customWidth="1"/>
  </cols>
  <sheetData>
    <row r="1" spans="1:16" s="305" customFormat="1" ht="24.75" customHeight="1">
      <c r="A1" s="76" t="s">
        <v>657</v>
      </c>
      <c r="B1" s="77"/>
      <c r="C1" s="78"/>
      <c r="D1" s="78"/>
      <c r="E1" s="78"/>
      <c r="F1" s="80"/>
      <c r="G1" s="80"/>
      <c r="H1" s="80"/>
      <c r="I1" s="79"/>
      <c r="J1" s="79"/>
      <c r="K1" s="80"/>
      <c r="L1" s="80"/>
      <c r="M1" s="80"/>
      <c r="N1" s="79"/>
      <c r="O1" s="80"/>
      <c r="P1" s="77"/>
    </row>
    <row r="2" spans="1:16" s="70" customFormat="1" ht="13.5" customHeight="1">
      <c r="A2" s="81" t="str">
        <f>IF('表3流资汇总'!$A$2="","",'表3流资汇总'!$A$2)</f>
        <v>返回</v>
      </c>
      <c r="B2" s="82" t="str">
        <f>IF('评估申报表填表摘要'!$A$2="","",'评估申报表填表摘要'!$A$2)</f>
        <v>返回索引页</v>
      </c>
      <c r="C2" s="70" t="s">
        <v>658</v>
      </c>
      <c r="F2" s="86"/>
      <c r="G2" s="86"/>
      <c r="H2" s="86"/>
      <c r="I2" s="85"/>
      <c r="J2" s="85"/>
      <c r="K2" s="86"/>
      <c r="L2" s="86"/>
      <c r="M2" s="86"/>
      <c r="N2" s="85"/>
      <c r="O2" s="86"/>
      <c r="P2" s="111"/>
    </row>
    <row r="3" spans="1:16" s="70" customFormat="1" ht="13.5" customHeight="1">
      <c r="A3" s="87" t="str">
        <f>'结果汇总'!$A$3</f>
        <v>  评估基准日：2020年3月12日</v>
      </c>
      <c r="B3" s="88"/>
      <c r="C3" s="89"/>
      <c r="D3" s="89"/>
      <c r="E3" s="89"/>
      <c r="F3" s="91"/>
      <c r="G3" s="91"/>
      <c r="H3" s="91"/>
      <c r="I3" s="90"/>
      <c r="J3" s="90"/>
      <c r="K3" s="91"/>
      <c r="L3" s="91"/>
      <c r="M3" s="91"/>
      <c r="N3" s="90"/>
      <c r="O3" s="91"/>
      <c r="P3" s="88"/>
    </row>
    <row r="4" spans="1:16" s="70" customFormat="1" ht="13.5" customHeight="1">
      <c r="A4" s="92" t="str">
        <f>'结果汇总'!$A$4</f>
        <v>被评估单位（或者产权持有单位）：左世合、周海翔、云南渝庆建筑劳务有限公司</v>
      </c>
      <c r="B4" s="84"/>
      <c r="F4" s="86"/>
      <c r="G4" s="86"/>
      <c r="H4" s="86"/>
      <c r="I4" s="85"/>
      <c r="J4" s="85"/>
      <c r="K4" s="86"/>
      <c r="L4" s="86"/>
      <c r="M4" s="86"/>
      <c r="N4" s="85"/>
      <c r="O4" s="86"/>
      <c r="P4" s="111"/>
    </row>
    <row r="5" spans="1:16" s="70" customFormat="1" ht="15.75" customHeight="1">
      <c r="A5" s="118" t="s">
        <v>139</v>
      </c>
      <c r="B5" s="119" t="s">
        <v>652</v>
      </c>
      <c r="C5" s="99" t="s">
        <v>626</v>
      </c>
      <c r="D5" s="120" t="s">
        <v>653</v>
      </c>
      <c r="E5" s="306" t="s">
        <v>659</v>
      </c>
      <c r="F5" s="306" t="s">
        <v>113</v>
      </c>
      <c r="G5" s="307"/>
      <c r="H5" s="307"/>
      <c r="I5" s="319"/>
      <c r="J5" s="124" t="s">
        <v>114</v>
      </c>
      <c r="K5" s="277" t="s">
        <v>115</v>
      </c>
      <c r="L5" s="277"/>
      <c r="M5" s="277"/>
      <c r="N5" s="277"/>
      <c r="O5" s="278" t="s">
        <v>117</v>
      </c>
      <c r="P5" s="119" t="s">
        <v>380</v>
      </c>
    </row>
    <row r="6" spans="1:16" s="70" customFormat="1" ht="15.75" customHeight="1">
      <c r="A6" s="125"/>
      <c r="B6" s="126"/>
      <c r="C6" s="308"/>
      <c r="D6" s="127"/>
      <c r="E6" s="185" t="s">
        <v>660</v>
      </c>
      <c r="F6" s="309" t="s">
        <v>661</v>
      </c>
      <c r="G6" s="309" t="s">
        <v>662</v>
      </c>
      <c r="H6" s="309" t="s">
        <v>663</v>
      </c>
      <c r="I6" s="320" t="s">
        <v>664</v>
      </c>
      <c r="J6" s="128"/>
      <c r="K6" s="102" t="s">
        <v>661</v>
      </c>
      <c r="L6" s="102" t="s">
        <v>662</v>
      </c>
      <c r="M6" s="102" t="s">
        <v>663</v>
      </c>
      <c r="N6" s="321" t="s">
        <v>664</v>
      </c>
      <c r="O6" s="279"/>
      <c r="P6" s="126"/>
    </row>
    <row r="7" spans="1:16" s="70" customFormat="1" ht="15.75" customHeight="1">
      <c r="A7" s="97"/>
      <c r="B7" s="103"/>
      <c r="C7" s="310"/>
      <c r="D7" s="311"/>
      <c r="E7" s="311"/>
      <c r="F7" s="312"/>
      <c r="G7" s="312"/>
      <c r="H7" s="312"/>
      <c r="I7" s="107"/>
      <c r="J7" s="107"/>
      <c r="K7" s="293"/>
      <c r="L7" s="293"/>
      <c r="M7" s="317"/>
      <c r="N7" s="107"/>
      <c r="O7" s="254">
        <f>IF(OR(J7=0,J7=""),"",ROUND((N7-J7)/J7*100,2))</f>
      </c>
      <c r="P7" s="103"/>
    </row>
    <row r="8" spans="1:16" s="70" customFormat="1" ht="15.75" customHeight="1">
      <c r="A8" s="97"/>
      <c r="B8" s="103"/>
      <c r="C8" s="313"/>
      <c r="D8" s="314"/>
      <c r="E8" s="314"/>
      <c r="F8" s="315"/>
      <c r="G8" s="312"/>
      <c r="H8" s="312"/>
      <c r="I8" s="107"/>
      <c r="J8" s="107"/>
      <c r="K8" s="293"/>
      <c r="L8" s="293"/>
      <c r="M8" s="317"/>
      <c r="N8" s="107"/>
      <c r="O8" s="254">
        <f aca="true" t="shared" si="0" ref="O8:O35">IF(OR(J8=0,J8=""),"",ROUND((N8-J8)/J8*100,2))</f>
      </c>
      <c r="P8" s="103"/>
    </row>
    <row r="9" spans="1:16" s="70" customFormat="1" ht="15.75" customHeight="1">
      <c r="A9" s="97"/>
      <c r="B9" s="316"/>
      <c r="C9" s="310"/>
      <c r="D9" s="311"/>
      <c r="E9" s="311"/>
      <c r="F9" s="312"/>
      <c r="G9" s="312"/>
      <c r="H9" s="312"/>
      <c r="I9" s="107"/>
      <c r="J9" s="107"/>
      <c r="K9" s="293"/>
      <c r="L9" s="293"/>
      <c r="M9" s="317"/>
      <c r="N9" s="107"/>
      <c r="O9" s="254">
        <f t="shared" si="0"/>
      </c>
      <c r="P9" s="103"/>
    </row>
    <row r="10" spans="1:16" s="70" customFormat="1" ht="15.75" customHeight="1">
      <c r="A10" s="97"/>
      <c r="B10" s="103"/>
      <c r="C10" s="310"/>
      <c r="D10" s="311"/>
      <c r="E10" s="311"/>
      <c r="F10" s="312"/>
      <c r="G10" s="312"/>
      <c r="H10" s="312"/>
      <c r="I10" s="107"/>
      <c r="J10" s="107"/>
      <c r="K10" s="293"/>
      <c r="L10" s="293"/>
      <c r="M10" s="317"/>
      <c r="N10" s="107"/>
      <c r="O10" s="254">
        <f t="shared" si="0"/>
      </c>
      <c r="P10" s="103"/>
    </row>
    <row r="11" spans="1:16" s="70" customFormat="1" ht="15.75" customHeight="1">
      <c r="A11" s="97"/>
      <c r="B11" s="103"/>
      <c r="C11" s="310"/>
      <c r="D11" s="311"/>
      <c r="E11" s="311"/>
      <c r="F11" s="312"/>
      <c r="G11" s="312"/>
      <c r="H11" s="312"/>
      <c r="I11" s="107"/>
      <c r="J11" s="107"/>
      <c r="K11" s="293"/>
      <c r="L11" s="293"/>
      <c r="M11" s="317"/>
      <c r="N11" s="107"/>
      <c r="O11" s="254">
        <f t="shared" si="0"/>
      </c>
      <c r="P11" s="103"/>
    </row>
    <row r="12" spans="1:16" s="70" customFormat="1" ht="15.75" customHeight="1">
      <c r="A12" s="97"/>
      <c r="B12" s="103"/>
      <c r="C12" s="310"/>
      <c r="D12" s="311"/>
      <c r="E12" s="311"/>
      <c r="F12" s="312"/>
      <c r="G12" s="312"/>
      <c r="H12" s="312"/>
      <c r="I12" s="107"/>
      <c r="J12" s="107"/>
      <c r="K12" s="293"/>
      <c r="L12" s="293"/>
      <c r="M12" s="317"/>
      <c r="N12" s="107"/>
      <c r="O12" s="254">
        <f t="shared" si="0"/>
      </c>
      <c r="P12" s="103"/>
    </row>
    <row r="13" spans="1:16" s="70" customFormat="1" ht="15.75" customHeight="1">
      <c r="A13" s="97"/>
      <c r="B13" s="103"/>
      <c r="C13" s="310"/>
      <c r="D13" s="311"/>
      <c r="E13" s="311"/>
      <c r="F13" s="312"/>
      <c r="G13" s="312"/>
      <c r="H13" s="312"/>
      <c r="I13" s="107"/>
      <c r="J13" s="107"/>
      <c r="K13" s="293"/>
      <c r="L13" s="293"/>
      <c r="M13" s="317"/>
      <c r="N13" s="107"/>
      <c r="O13" s="254">
        <f t="shared" si="0"/>
      </c>
      <c r="P13" s="103"/>
    </row>
    <row r="14" spans="1:16" s="70" customFormat="1" ht="15.75" customHeight="1">
      <c r="A14" s="97"/>
      <c r="B14" s="103"/>
      <c r="C14" s="310"/>
      <c r="D14" s="311"/>
      <c r="E14" s="311"/>
      <c r="F14" s="312"/>
      <c r="G14" s="312"/>
      <c r="H14" s="312"/>
      <c r="I14" s="107"/>
      <c r="J14" s="107"/>
      <c r="K14" s="293"/>
      <c r="L14" s="293"/>
      <c r="M14" s="317"/>
      <c r="N14" s="107"/>
      <c r="O14" s="254">
        <f t="shared" si="0"/>
      </c>
      <c r="P14" s="103"/>
    </row>
    <row r="15" spans="1:16" s="70" customFormat="1" ht="15.75" customHeight="1">
      <c r="A15" s="97"/>
      <c r="B15" s="103"/>
      <c r="C15" s="134"/>
      <c r="D15" s="104"/>
      <c r="E15" s="104"/>
      <c r="F15" s="293"/>
      <c r="G15" s="312"/>
      <c r="H15" s="312"/>
      <c r="I15" s="107"/>
      <c r="J15" s="107"/>
      <c r="K15" s="293"/>
      <c r="L15" s="293"/>
      <c r="M15" s="317"/>
      <c r="N15" s="107"/>
      <c r="O15" s="254">
        <f t="shared" si="0"/>
      </c>
      <c r="P15" s="103"/>
    </row>
    <row r="16" spans="1:16" s="70" customFormat="1" ht="15.75" customHeight="1">
      <c r="A16" s="97"/>
      <c r="B16" s="103"/>
      <c r="C16" s="310"/>
      <c r="D16" s="311"/>
      <c r="E16" s="311"/>
      <c r="F16" s="312"/>
      <c r="G16" s="312"/>
      <c r="H16" s="312"/>
      <c r="I16" s="107"/>
      <c r="J16" s="107"/>
      <c r="K16" s="293"/>
      <c r="L16" s="293"/>
      <c r="M16" s="317"/>
      <c r="N16" s="107"/>
      <c r="O16" s="254">
        <f t="shared" si="0"/>
      </c>
      <c r="P16" s="103"/>
    </row>
    <row r="17" spans="1:16" s="70" customFormat="1" ht="15.75" customHeight="1">
      <c r="A17" s="97"/>
      <c r="B17" s="103"/>
      <c r="C17" s="310"/>
      <c r="D17" s="311"/>
      <c r="E17" s="311"/>
      <c r="F17" s="312"/>
      <c r="G17" s="312"/>
      <c r="H17" s="312"/>
      <c r="I17" s="107"/>
      <c r="J17" s="107"/>
      <c r="K17" s="293"/>
      <c r="L17" s="293"/>
      <c r="M17" s="317"/>
      <c r="N17" s="107"/>
      <c r="O17" s="254">
        <f t="shared" si="0"/>
      </c>
      <c r="P17" s="103"/>
    </row>
    <row r="18" spans="1:16" s="70" customFormat="1" ht="15.75" customHeight="1">
      <c r="A18" s="97"/>
      <c r="B18" s="103"/>
      <c r="C18" s="310"/>
      <c r="D18" s="311"/>
      <c r="E18" s="311"/>
      <c r="F18" s="312"/>
      <c r="G18" s="312"/>
      <c r="H18" s="312"/>
      <c r="I18" s="107"/>
      <c r="J18" s="107"/>
      <c r="K18" s="293"/>
      <c r="L18" s="293"/>
      <c r="M18" s="317"/>
      <c r="N18" s="107"/>
      <c r="O18" s="254">
        <f t="shared" si="0"/>
      </c>
      <c r="P18" s="103"/>
    </row>
    <row r="19" spans="1:16" s="70" customFormat="1" ht="15.75" customHeight="1">
      <c r="A19" s="97"/>
      <c r="B19" s="103"/>
      <c r="C19" s="310"/>
      <c r="D19" s="311"/>
      <c r="E19" s="311"/>
      <c r="F19" s="312"/>
      <c r="G19" s="312"/>
      <c r="H19" s="312"/>
      <c r="I19" s="107"/>
      <c r="J19" s="107"/>
      <c r="K19" s="293"/>
      <c r="L19" s="293"/>
      <c r="M19" s="317"/>
      <c r="N19" s="107"/>
      <c r="O19" s="254"/>
      <c r="P19" s="103"/>
    </row>
    <row r="20" spans="1:16" s="70" customFormat="1" ht="15.75" customHeight="1">
      <c r="A20" s="97"/>
      <c r="B20" s="103"/>
      <c r="C20" s="310"/>
      <c r="D20" s="311"/>
      <c r="E20" s="311"/>
      <c r="F20" s="312"/>
      <c r="G20" s="312"/>
      <c r="H20" s="312"/>
      <c r="I20" s="107"/>
      <c r="J20" s="107"/>
      <c r="K20" s="293"/>
      <c r="L20" s="293"/>
      <c r="M20" s="317"/>
      <c r="N20" s="107"/>
      <c r="O20" s="254"/>
      <c r="P20" s="103"/>
    </row>
    <row r="21" spans="1:16" s="70" customFormat="1" ht="15.75" customHeight="1">
      <c r="A21" s="97"/>
      <c r="B21" s="103"/>
      <c r="C21" s="310"/>
      <c r="D21" s="311"/>
      <c r="E21" s="311"/>
      <c r="F21" s="312"/>
      <c r="G21" s="312"/>
      <c r="H21" s="312"/>
      <c r="I21" s="107"/>
      <c r="J21" s="107"/>
      <c r="K21" s="293"/>
      <c r="L21" s="293"/>
      <c r="M21" s="317"/>
      <c r="N21" s="107"/>
      <c r="O21" s="254">
        <f t="shared" si="0"/>
      </c>
      <c r="P21" s="103"/>
    </row>
    <row r="22" spans="1:16" s="70" customFormat="1" ht="15.75" customHeight="1">
      <c r="A22" s="97"/>
      <c r="B22" s="103"/>
      <c r="C22" s="310"/>
      <c r="D22" s="311"/>
      <c r="E22" s="311"/>
      <c r="F22" s="312"/>
      <c r="G22" s="312"/>
      <c r="H22" s="312"/>
      <c r="I22" s="107"/>
      <c r="J22" s="107"/>
      <c r="K22" s="293"/>
      <c r="L22" s="293"/>
      <c r="M22" s="317"/>
      <c r="N22" s="107"/>
      <c r="O22" s="254">
        <f t="shared" si="0"/>
      </c>
      <c r="P22" s="103"/>
    </row>
    <row r="23" spans="1:16" s="70" customFormat="1" ht="15.75" customHeight="1">
      <c r="A23" s="97"/>
      <c r="B23" s="103"/>
      <c r="C23" s="310"/>
      <c r="D23" s="311"/>
      <c r="E23" s="311"/>
      <c r="F23" s="312"/>
      <c r="G23" s="312"/>
      <c r="H23" s="312"/>
      <c r="I23" s="107"/>
      <c r="J23" s="107"/>
      <c r="K23" s="293"/>
      <c r="L23" s="293"/>
      <c r="M23" s="317"/>
      <c r="N23" s="107"/>
      <c r="O23" s="254">
        <f t="shared" si="0"/>
      </c>
      <c r="P23" s="103"/>
    </row>
    <row r="24" spans="1:16" s="70" customFormat="1" ht="15.75" customHeight="1">
      <c r="A24" s="97"/>
      <c r="B24" s="103"/>
      <c r="C24" s="310"/>
      <c r="D24" s="311"/>
      <c r="E24" s="311"/>
      <c r="F24" s="312"/>
      <c r="G24" s="312"/>
      <c r="H24" s="312"/>
      <c r="I24" s="107"/>
      <c r="J24" s="107"/>
      <c r="K24" s="293"/>
      <c r="L24" s="293"/>
      <c r="M24" s="317"/>
      <c r="N24" s="107"/>
      <c r="O24" s="254">
        <f t="shared" si="0"/>
      </c>
      <c r="P24" s="103"/>
    </row>
    <row r="25" spans="1:16" s="70" customFormat="1" ht="15.75" customHeight="1">
      <c r="A25" s="97"/>
      <c r="B25" s="103"/>
      <c r="C25" s="310"/>
      <c r="D25" s="311"/>
      <c r="E25" s="311"/>
      <c r="F25" s="312"/>
      <c r="G25" s="312"/>
      <c r="H25" s="312"/>
      <c r="I25" s="107"/>
      <c r="J25" s="107"/>
      <c r="K25" s="293"/>
      <c r="L25" s="293"/>
      <c r="M25" s="317"/>
      <c r="N25" s="107"/>
      <c r="O25" s="254">
        <f t="shared" si="0"/>
      </c>
      <c r="P25" s="103"/>
    </row>
    <row r="26" spans="1:16" s="70" customFormat="1" ht="15.75" customHeight="1">
      <c r="A26" s="97"/>
      <c r="B26" s="103"/>
      <c r="C26" s="310"/>
      <c r="D26" s="311"/>
      <c r="E26" s="311"/>
      <c r="F26" s="312"/>
      <c r="G26" s="312"/>
      <c r="H26" s="312"/>
      <c r="I26" s="107"/>
      <c r="J26" s="107"/>
      <c r="K26" s="293"/>
      <c r="L26" s="293"/>
      <c r="M26" s="317"/>
      <c r="N26" s="107"/>
      <c r="O26" s="254">
        <f t="shared" si="0"/>
      </c>
      <c r="P26" s="103"/>
    </row>
    <row r="27" spans="1:16" s="70" customFormat="1" ht="15.75" customHeight="1">
      <c r="A27" s="97"/>
      <c r="B27" s="103"/>
      <c r="C27" s="310"/>
      <c r="D27" s="311"/>
      <c r="E27" s="311"/>
      <c r="F27" s="312"/>
      <c r="G27" s="312"/>
      <c r="H27" s="312"/>
      <c r="I27" s="107"/>
      <c r="J27" s="107"/>
      <c r="K27" s="293"/>
      <c r="L27" s="293"/>
      <c r="M27" s="317"/>
      <c r="N27" s="107"/>
      <c r="O27" s="254"/>
      <c r="P27" s="103"/>
    </row>
    <row r="28" spans="1:16" s="70" customFormat="1" ht="15.75" customHeight="1">
      <c r="A28" s="97"/>
      <c r="B28" s="103"/>
      <c r="C28" s="310"/>
      <c r="D28" s="311"/>
      <c r="E28" s="311"/>
      <c r="F28" s="312"/>
      <c r="G28" s="312"/>
      <c r="H28" s="312"/>
      <c r="I28" s="107"/>
      <c r="J28" s="107"/>
      <c r="K28" s="293"/>
      <c r="L28" s="293"/>
      <c r="M28" s="317"/>
      <c r="N28" s="107"/>
      <c r="O28" s="254">
        <f t="shared" si="0"/>
      </c>
      <c r="P28" s="103"/>
    </row>
    <row r="29" spans="1:16" s="70" customFormat="1" ht="15.75" customHeight="1">
      <c r="A29" s="97"/>
      <c r="B29" s="103"/>
      <c r="C29" s="310"/>
      <c r="D29" s="311"/>
      <c r="E29" s="311"/>
      <c r="F29" s="312"/>
      <c r="G29" s="312"/>
      <c r="H29" s="312"/>
      <c r="I29" s="107"/>
      <c r="J29" s="107"/>
      <c r="K29" s="293"/>
      <c r="L29" s="293"/>
      <c r="M29" s="317"/>
      <c r="N29" s="107"/>
      <c r="O29" s="254">
        <f t="shared" si="0"/>
      </c>
      <c r="P29" s="103"/>
    </row>
    <row r="30" spans="1:16" s="70" customFormat="1" ht="15.75" customHeight="1">
      <c r="A30" s="97"/>
      <c r="B30" s="103"/>
      <c r="C30" s="310"/>
      <c r="D30" s="311"/>
      <c r="E30" s="311"/>
      <c r="F30" s="312"/>
      <c r="G30" s="312"/>
      <c r="H30" s="312"/>
      <c r="I30" s="107"/>
      <c r="J30" s="107"/>
      <c r="K30" s="293"/>
      <c r="L30" s="293"/>
      <c r="M30" s="317"/>
      <c r="N30" s="107"/>
      <c r="O30" s="254">
        <f t="shared" si="0"/>
      </c>
      <c r="P30" s="103"/>
    </row>
    <row r="31" spans="1:16" s="70" customFormat="1" ht="15.75" customHeight="1">
      <c r="A31" s="97"/>
      <c r="B31" s="103"/>
      <c r="C31" s="310"/>
      <c r="D31" s="311"/>
      <c r="E31" s="311"/>
      <c r="F31" s="312"/>
      <c r="G31" s="312"/>
      <c r="H31" s="312"/>
      <c r="I31" s="107"/>
      <c r="J31" s="107"/>
      <c r="K31" s="293"/>
      <c r="L31" s="293"/>
      <c r="M31" s="317"/>
      <c r="N31" s="107"/>
      <c r="O31" s="254">
        <f t="shared" si="0"/>
      </c>
      <c r="P31" s="103"/>
    </row>
    <row r="32" spans="1:16" s="70" customFormat="1" ht="15.75" customHeight="1">
      <c r="A32" s="97"/>
      <c r="B32" s="103"/>
      <c r="C32" s="310"/>
      <c r="D32" s="311"/>
      <c r="E32" s="311"/>
      <c r="F32" s="312"/>
      <c r="G32" s="312"/>
      <c r="H32" s="312"/>
      <c r="I32" s="107"/>
      <c r="J32" s="107"/>
      <c r="K32" s="293"/>
      <c r="L32" s="293"/>
      <c r="M32" s="317"/>
      <c r="N32" s="107"/>
      <c r="O32" s="254">
        <f t="shared" si="0"/>
      </c>
      <c r="P32" s="103"/>
    </row>
    <row r="33" spans="1:16" s="70" customFormat="1" ht="15.75" customHeight="1">
      <c r="A33" s="97"/>
      <c r="B33" s="103"/>
      <c r="C33" s="310"/>
      <c r="D33" s="311"/>
      <c r="E33" s="311"/>
      <c r="F33" s="312"/>
      <c r="G33" s="293"/>
      <c r="H33" s="293"/>
      <c r="I33" s="107"/>
      <c r="J33" s="107"/>
      <c r="K33" s="312"/>
      <c r="L33" s="312"/>
      <c r="M33" s="317"/>
      <c r="N33" s="107"/>
      <c r="O33" s="254">
        <f t="shared" si="0"/>
      </c>
      <c r="P33" s="103"/>
    </row>
    <row r="34" spans="1:16" s="70" customFormat="1" ht="15.75" customHeight="1">
      <c r="A34" s="97"/>
      <c r="B34" s="103"/>
      <c r="C34" s="310"/>
      <c r="D34" s="311"/>
      <c r="E34" s="311"/>
      <c r="F34" s="312"/>
      <c r="G34" s="293"/>
      <c r="H34" s="293"/>
      <c r="I34" s="107"/>
      <c r="J34" s="107"/>
      <c r="K34" s="312"/>
      <c r="L34" s="312"/>
      <c r="M34" s="317"/>
      <c r="N34" s="107"/>
      <c r="O34" s="254">
        <f t="shared" si="0"/>
      </c>
      <c r="P34" s="103"/>
    </row>
    <row r="35" spans="1:16" s="70" customFormat="1" ht="15.75" customHeight="1">
      <c r="A35" s="277" t="s">
        <v>515</v>
      </c>
      <c r="B35" s="277"/>
      <c r="C35" s="277"/>
      <c r="D35" s="277"/>
      <c r="E35" s="277"/>
      <c r="F35" s="312">
        <f>SUM(F7:F34)</f>
        <v>0</v>
      </c>
      <c r="G35" s="317">
        <f aca="true" t="shared" si="1" ref="G35:N35">SUM(G7:G34)</f>
        <v>0</v>
      </c>
      <c r="H35" s="317">
        <f t="shared" si="1"/>
        <v>0</v>
      </c>
      <c r="I35" s="107">
        <f t="shared" si="1"/>
        <v>0</v>
      </c>
      <c r="J35" s="107">
        <f t="shared" si="1"/>
        <v>0</v>
      </c>
      <c r="K35" s="317">
        <f t="shared" si="1"/>
        <v>0</v>
      </c>
      <c r="L35" s="317">
        <f t="shared" si="1"/>
        <v>0</v>
      </c>
      <c r="M35" s="317">
        <f t="shared" si="1"/>
        <v>0</v>
      </c>
      <c r="N35" s="107">
        <f t="shared" si="1"/>
        <v>0</v>
      </c>
      <c r="O35" s="254">
        <f t="shared" si="0"/>
      </c>
      <c r="P35" s="103"/>
    </row>
    <row r="36" spans="1:16" s="70" customFormat="1" ht="15.75" customHeight="1">
      <c r="A36" s="113"/>
      <c r="B36" s="84"/>
      <c r="F36" s="86"/>
      <c r="G36" s="86"/>
      <c r="H36" s="86"/>
      <c r="I36" s="85"/>
      <c r="J36" s="85"/>
      <c r="K36" s="86"/>
      <c r="L36" s="86"/>
      <c r="M36" s="86"/>
      <c r="N36" s="85"/>
      <c r="O36" s="86"/>
      <c r="P36" s="84"/>
    </row>
    <row r="37" spans="1:16" s="70" customFormat="1" ht="15.75" customHeight="1">
      <c r="A37" s="113"/>
      <c r="B37" s="84"/>
      <c r="F37" s="86"/>
      <c r="G37" s="86"/>
      <c r="H37" s="86"/>
      <c r="I37" s="85"/>
      <c r="J37" s="85"/>
      <c r="K37" s="86"/>
      <c r="L37" s="86"/>
      <c r="M37" s="86"/>
      <c r="N37" s="85"/>
      <c r="O37" s="86"/>
      <c r="P37" s="84"/>
    </row>
    <row r="38" spans="1:9" ht="15.75" customHeight="1">
      <c r="A38" s="256"/>
      <c r="G38" s="318"/>
      <c r="H38" s="318"/>
      <c r="I38" s="322"/>
    </row>
    <row r="39" spans="7:9" ht="15.75" customHeight="1">
      <c r="G39" s="318"/>
      <c r="H39" s="318"/>
      <c r="I39" s="322"/>
    </row>
  </sheetData>
  <sheetProtection/>
  <mergeCells count="9">
    <mergeCell ref="F5:I5"/>
    <mergeCell ref="K5:N5"/>
    <mergeCell ref="A35:E35"/>
    <mergeCell ref="A5:A6"/>
    <mergeCell ref="B5:B6"/>
    <mergeCell ref="D5:D6"/>
    <mergeCell ref="J5:J6"/>
    <mergeCell ref="O5:O6"/>
    <mergeCell ref="P5:P6"/>
  </mergeCells>
  <dataValidations count="1">
    <dataValidation allowBlank="1" showInputMessage="1" showErrorMessage="1" imeMode="off" sqref="A4"/>
  </dataValidations>
  <hyperlinks>
    <hyperlink ref="A2" location="'表4-6固资汇总'!A1" display="=IF(表3流资汇总!$A$2=&quot;&quot;,&quot;&quot;,表3流资汇总!$A$2)"/>
    <hyperlink ref="B2" location="科目索引!D32" display="=IF(评估申报表填表摘要!$A$2=&quot;&quot;,&quot;&quot;,评估申报表填表摘要!$A$2)"/>
  </hyperlinks>
  <printOptions horizontalCentered="1"/>
  <pageMargins left="0.35433070866141736" right="0.35433070866141736" top="0.5905511811023623" bottom="0.7874015748031497" header="0.9842519685039371" footer="0.36"/>
  <pageSetup horizontalDpi="600" verticalDpi="600" orientation="landscape" paperSize="9" scale="85"/>
  <headerFooter alignWithMargins="0">
    <oddHeader>&amp;R&amp;9表4-6-5-2
共&amp;N页第&amp;P页
金额单位：人民币元</oddHeader>
    <oddFooter>&amp;L&amp;9资产占有单位填表人：
填表日期：     年  月  日&amp;C&amp;9评估人员：
</oddFooter>
  </headerFooter>
</worksheet>
</file>

<file path=xl/worksheets/sheet51.xml><?xml version="1.0" encoding="utf-8"?>
<worksheet xmlns="http://schemas.openxmlformats.org/spreadsheetml/2006/main" xmlns:r="http://schemas.openxmlformats.org/officeDocument/2006/relationships">
  <dimension ref="A1:N28"/>
  <sheetViews>
    <sheetView workbookViewId="0" topLeftCell="A1">
      <selection activeCell="W7" sqref="W7:W31"/>
    </sheetView>
  </sheetViews>
  <sheetFormatPr defaultColWidth="8.75390625" defaultRowHeight="15.75" customHeight="1"/>
  <cols>
    <col min="1" max="1" width="5.00390625" style="71" customWidth="1"/>
    <col min="2" max="2" width="21.625" style="72" customWidth="1"/>
    <col min="3" max="3" width="12.625" style="72" customWidth="1"/>
    <col min="4" max="4" width="7.50390625" style="73" bestFit="1" customWidth="1"/>
    <col min="5" max="5" width="7.375" style="71" customWidth="1"/>
    <col min="6" max="6" width="10.875" style="74" customWidth="1"/>
    <col min="7" max="8" width="6.875" style="74" customWidth="1"/>
    <col min="9" max="9" width="8.375" style="74" customWidth="1"/>
    <col min="10" max="10" width="9.375" style="74" customWidth="1"/>
    <col min="11" max="11" width="10.00390625" style="74" customWidth="1"/>
    <col min="12" max="12" width="6.75390625" style="75" customWidth="1"/>
    <col min="13" max="13" width="6.625" style="72" customWidth="1"/>
    <col min="14" max="16384" width="8.75390625" style="73" customWidth="1"/>
  </cols>
  <sheetData>
    <row r="1" spans="1:13" s="114" customFormat="1" ht="24.75" customHeight="1">
      <c r="A1" s="76" t="s">
        <v>665</v>
      </c>
      <c r="B1" s="77"/>
      <c r="C1" s="77"/>
      <c r="D1" s="78"/>
      <c r="E1" s="76"/>
      <c r="F1" s="79"/>
      <c r="G1" s="79"/>
      <c r="H1" s="79"/>
      <c r="I1" s="79"/>
      <c r="J1" s="79"/>
      <c r="K1" s="79"/>
      <c r="L1" s="80"/>
      <c r="M1" s="77"/>
    </row>
    <row r="2" spans="1:13" s="70" customFormat="1" ht="13.5" customHeight="1">
      <c r="A2" s="81" t="str">
        <f>IF('表3流资汇总'!$A$2="","",'表3流资汇总'!$A$2)</f>
        <v>返回</v>
      </c>
      <c r="B2" s="82" t="str">
        <f>IF('评估申报表填表摘要'!$A$2="","",'评估申报表填表摘要'!$A$2)</f>
        <v>返回索引页</v>
      </c>
      <c r="C2" s="84"/>
      <c r="E2" s="113"/>
      <c r="F2" s="85"/>
      <c r="G2" s="85"/>
      <c r="H2" s="85"/>
      <c r="I2" s="85"/>
      <c r="J2" s="85"/>
      <c r="K2" s="85"/>
      <c r="L2" s="86"/>
      <c r="M2" s="111"/>
    </row>
    <row r="3" spans="1:13" s="70" customFormat="1" ht="13.5" customHeight="1">
      <c r="A3" s="87" t="str">
        <f>'结果汇总'!$A$3</f>
        <v>  评估基准日：2020年3月12日</v>
      </c>
      <c r="B3" s="88"/>
      <c r="C3" s="88"/>
      <c r="D3" s="89"/>
      <c r="E3" s="87"/>
      <c r="F3" s="90"/>
      <c r="G3" s="90"/>
      <c r="H3" s="90"/>
      <c r="I3" s="90"/>
      <c r="J3" s="90"/>
      <c r="K3" s="90"/>
      <c r="L3" s="91"/>
      <c r="M3" s="88"/>
    </row>
    <row r="4" spans="1:13" s="166" customFormat="1" ht="13.5" customHeight="1">
      <c r="A4" s="92" t="str">
        <f>'结果汇总'!$A$4</f>
        <v>被评估单位（或者产权持有单位）：左世合、周海翔、云南渝庆建筑劳务有限公司</v>
      </c>
      <c r="B4" s="295"/>
      <c r="C4" s="295"/>
      <c r="E4" s="296"/>
      <c r="F4" s="297"/>
      <c r="G4" s="297"/>
      <c r="H4" s="297"/>
      <c r="I4" s="297"/>
      <c r="J4" s="297"/>
      <c r="K4" s="298"/>
      <c r="L4" s="300"/>
      <c r="M4" s="301"/>
    </row>
    <row r="5" spans="1:14" s="83" customFormat="1" ht="15.75" customHeight="1">
      <c r="A5" s="184" t="s">
        <v>139</v>
      </c>
      <c r="B5" s="184" t="s">
        <v>423</v>
      </c>
      <c r="C5" s="184" t="s">
        <v>650</v>
      </c>
      <c r="D5" s="184" t="s">
        <v>409</v>
      </c>
      <c r="E5" s="184" t="s">
        <v>410</v>
      </c>
      <c r="F5" s="184" t="s">
        <v>113</v>
      </c>
      <c r="G5" s="176" t="s">
        <v>425</v>
      </c>
      <c r="H5" s="180"/>
      <c r="I5" s="136" t="s">
        <v>426</v>
      </c>
      <c r="J5" s="124" t="s">
        <v>114</v>
      </c>
      <c r="K5" s="124" t="s">
        <v>115</v>
      </c>
      <c r="L5" s="124" t="s">
        <v>117</v>
      </c>
      <c r="M5" s="119" t="s">
        <v>380</v>
      </c>
      <c r="N5" s="302" t="s">
        <v>414</v>
      </c>
    </row>
    <row r="6" spans="1:14" s="70" customFormat="1" ht="15.75" customHeight="1">
      <c r="A6" s="186"/>
      <c r="B6" s="186"/>
      <c r="C6" s="186"/>
      <c r="D6" s="186"/>
      <c r="E6" s="186">
        <f aca="true" t="shared" si="0" ref="E6:E28">IF(OR(D6="",N$6=""),"",(YEAR(N$6)-YEAR(D6))*12+(MONTH(N$6)-MONTH(D6)))</f>
      </c>
      <c r="F6" s="186"/>
      <c r="G6" s="169" t="s">
        <v>431</v>
      </c>
      <c r="H6" s="169" t="s">
        <v>432</v>
      </c>
      <c r="I6" s="139"/>
      <c r="J6" s="128"/>
      <c r="K6" s="128"/>
      <c r="L6" s="128">
        <f aca="true" t="shared" si="1" ref="L6:L28">IF(OR(J6=0,J6=""),"",ROUND((K6-J6)/J6*100,2))</f>
      </c>
      <c r="M6" s="126"/>
      <c r="N6" s="303"/>
    </row>
    <row r="7" spans="1:13" s="70" customFormat="1" ht="15.75" customHeight="1">
      <c r="A7" s="97"/>
      <c r="B7" s="103"/>
      <c r="C7" s="105"/>
      <c r="D7" s="104"/>
      <c r="E7" s="97">
        <f t="shared" si="0"/>
      </c>
      <c r="F7" s="107"/>
      <c r="G7" s="107"/>
      <c r="H7" s="107"/>
      <c r="I7" s="107"/>
      <c r="J7" s="107"/>
      <c r="K7" s="107"/>
      <c r="L7" s="254">
        <f t="shared" si="1"/>
      </c>
      <c r="M7" s="304"/>
    </row>
    <row r="8" spans="1:13" s="70" customFormat="1" ht="15.75" customHeight="1">
      <c r="A8" s="97"/>
      <c r="B8" s="103"/>
      <c r="C8" s="105"/>
      <c r="D8" s="104"/>
      <c r="E8" s="97">
        <f t="shared" si="0"/>
      </c>
      <c r="F8" s="107"/>
      <c r="G8" s="107"/>
      <c r="H8" s="107"/>
      <c r="I8" s="107"/>
      <c r="J8" s="107"/>
      <c r="K8" s="107"/>
      <c r="L8" s="254">
        <f t="shared" si="1"/>
      </c>
      <c r="M8" s="304"/>
    </row>
    <row r="9" spans="1:13" s="70" customFormat="1" ht="15.75" customHeight="1">
      <c r="A9" s="97"/>
      <c r="B9" s="103"/>
      <c r="C9" s="105"/>
      <c r="D9" s="104"/>
      <c r="E9" s="97">
        <f t="shared" si="0"/>
      </c>
      <c r="F9" s="107"/>
      <c r="G9" s="107"/>
      <c r="H9" s="107"/>
      <c r="I9" s="107"/>
      <c r="J9" s="107"/>
      <c r="K9" s="107"/>
      <c r="L9" s="254">
        <f t="shared" si="1"/>
      </c>
      <c r="M9" s="304"/>
    </row>
    <row r="10" spans="1:13" s="70" customFormat="1" ht="15.75" customHeight="1">
      <c r="A10" s="97"/>
      <c r="B10" s="103"/>
      <c r="C10" s="105"/>
      <c r="D10" s="104"/>
      <c r="E10" s="97">
        <f t="shared" si="0"/>
      </c>
      <c r="F10" s="107"/>
      <c r="G10" s="107"/>
      <c r="H10" s="107"/>
      <c r="I10" s="107"/>
      <c r="J10" s="107"/>
      <c r="K10" s="107"/>
      <c r="L10" s="254">
        <f t="shared" si="1"/>
      </c>
      <c r="M10" s="304"/>
    </row>
    <row r="11" spans="1:13" s="70" customFormat="1" ht="15.75" customHeight="1">
      <c r="A11" s="97"/>
      <c r="B11" s="103"/>
      <c r="C11" s="105"/>
      <c r="D11" s="104"/>
      <c r="E11" s="97">
        <f t="shared" si="0"/>
      </c>
      <c r="F11" s="107"/>
      <c r="G11" s="107"/>
      <c r="H11" s="107"/>
      <c r="I11" s="107"/>
      <c r="J11" s="107"/>
      <c r="K11" s="107"/>
      <c r="L11" s="254">
        <f t="shared" si="1"/>
      </c>
      <c r="M11" s="304"/>
    </row>
    <row r="12" spans="1:13" s="70" customFormat="1" ht="15.75" customHeight="1">
      <c r="A12" s="97"/>
      <c r="B12" s="103"/>
      <c r="C12" s="105"/>
      <c r="D12" s="104"/>
      <c r="E12" s="97">
        <f t="shared" si="0"/>
      </c>
      <c r="F12" s="107"/>
      <c r="G12" s="107"/>
      <c r="H12" s="107"/>
      <c r="I12" s="107"/>
      <c r="J12" s="107"/>
      <c r="K12" s="107"/>
      <c r="L12" s="254">
        <f t="shared" si="1"/>
      </c>
      <c r="M12" s="304"/>
    </row>
    <row r="13" spans="1:13" s="70" customFormat="1" ht="15.75" customHeight="1">
      <c r="A13" s="97"/>
      <c r="B13" s="103"/>
      <c r="C13" s="105"/>
      <c r="D13" s="104"/>
      <c r="E13" s="97">
        <f t="shared" si="0"/>
      </c>
      <c r="F13" s="107"/>
      <c r="G13" s="107"/>
      <c r="H13" s="107"/>
      <c r="I13" s="107"/>
      <c r="J13" s="107"/>
      <c r="K13" s="107"/>
      <c r="L13" s="254">
        <f t="shared" si="1"/>
      </c>
      <c r="M13" s="304"/>
    </row>
    <row r="14" spans="1:13" s="70" customFormat="1" ht="15.75" customHeight="1">
      <c r="A14" s="97"/>
      <c r="B14" s="103"/>
      <c r="C14" s="105"/>
      <c r="D14" s="104"/>
      <c r="E14" s="97">
        <f t="shared" si="0"/>
      </c>
      <c r="F14" s="107"/>
      <c r="G14" s="107"/>
      <c r="H14" s="107"/>
      <c r="I14" s="107"/>
      <c r="J14" s="107"/>
      <c r="K14" s="107"/>
      <c r="L14" s="254">
        <f t="shared" si="1"/>
      </c>
      <c r="M14" s="304"/>
    </row>
    <row r="15" spans="1:13" s="70" customFormat="1" ht="15.75" customHeight="1">
      <c r="A15" s="97"/>
      <c r="B15" s="103"/>
      <c r="C15" s="105"/>
      <c r="D15" s="104"/>
      <c r="E15" s="97">
        <f t="shared" si="0"/>
      </c>
      <c r="F15" s="107"/>
      <c r="G15" s="107"/>
      <c r="H15" s="107"/>
      <c r="I15" s="107"/>
      <c r="J15" s="107"/>
      <c r="K15" s="107"/>
      <c r="L15" s="254">
        <f t="shared" si="1"/>
      </c>
      <c r="M15" s="304"/>
    </row>
    <row r="16" spans="1:13" s="70" customFormat="1" ht="15.75" customHeight="1">
      <c r="A16" s="97"/>
      <c r="B16" s="103"/>
      <c r="C16" s="105"/>
      <c r="D16" s="104"/>
      <c r="E16" s="97">
        <f t="shared" si="0"/>
      </c>
      <c r="F16" s="107"/>
      <c r="G16" s="107"/>
      <c r="H16" s="107"/>
      <c r="I16" s="107"/>
      <c r="J16" s="107"/>
      <c r="K16" s="107"/>
      <c r="L16" s="254">
        <f t="shared" si="1"/>
      </c>
      <c r="M16" s="304"/>
    </row>
    <row r="17" spans="1:13" s="70" customFormat="1" ht="15.75" customHeight="1">
      <c r="A17" s="97"/>
      <c r="B17" s="103"/>
      <c r="C17" s="105"/>
      <c r="D17" s="104"/>
      <c r="E17" s="97">
        <f t="shared" si="0"/>
      </c>
      <c r="F17" s="107"/>
      <c r="G17" s="107"/>
      <c r="H17" s="107"/>
      <c r="I17" s="107"/>
      <c r="J17" s="107"/>
      <c r="K17" s="107"/>
      <c r="L17" s="254">
        <f t="shared" si="1"/>
      </c>
      <c r="M17" s="304"/>
    </row>
    <row r="18" spans="1:13" s="70" customFormat="1" ht="15.75" customHeight="1">
      <c r="A18" s="97"/>
      <c r="B18" s="103"/>
      <c r="C18" s="105"/>
      <c r="D18" s="104"/>
      <c r="E18" s="97">
        <f t="shared" si="0"/>
      </c>
      <c r="F18" s="107"/>
      <c r="G18" s="107"/>
      <c r="H18" s="107"/>
      <c r="I18" s="107"/>
      <c r="J18" s="107"/>
      <c r="K18" s="107"/>
      <c r="L18" s="254">
        <f t="shared" si="1"/>
      </c>
      <c r="M18" s="304"/>
    </row>
    <row r="19" spans="1:13" s="70" customFormat="1" ht="15.75" customHeight="1">
      <c r="A19" s="97"/>
      <c r="B19" s="103"/>
      <c r="C19" s="105"/>
      <c r="D19" s="104"/>
      <c r="E19" s="97">
        <f t="shared" si="0"/>
      </c>
      <c r="F19" s="107"/>
      <c r="G19" s="107"/>
      <c r="H19" s="107"/>
      <c r="I19" s="107"/>
      <c r="J19" s="107"/>
      <c r="K19" s="107"/>
      <c r="L19" s="254"/>
      <c r="M19" s="304"/>
    </row>
    <row r="20" spans="1:13" s="70" customFormat="1" ht="15.75" customHeight="1">
      <c r="A20" s="97"/>
      <c r="B20" s="103"/>
      <c r="C20" s="105"/>
      <c r="D20" s="104"/>
      <c r="E20" s="97">
        <f t="shared" si="0"/>
      </c>
      <c r="F20" s="107"/>
      <c r="G20" s="107"/>
      <c r="H20" s="107"/>
      <c r="I20" s="107"/>
      <c r="J20" s="107"/>
      <c r="K20" s="107"/>
      <c r="L20" s="254"/>
      <c r="M20" s="304"/>
    </row>
    <row r="21" spans="1:13" s="70" customFormat="1" ht="15.75" customHeight="1">
      <c r="A21" s="97"/>
      <c r="B21" s="103"/>
      <c r="C21" s="105"/>
      <c r="D21" s="104"/>
      <c r="E21" s="97">
        <f t="shared" si="0"/>
      </c>
      <c r="F21" s="107"/>
      <c r="G21" s="107"/>
      <c r="H21" s="107"/>
      <c r="I21" s="107"/>
      <c r="J21" s="107"/>
      <c r="K21" s="107"/>
      <c r="L21" s="254">
        <f t="shared" si="1"/>
      </c>
      <c r="M21" s="304"/>
    </row>
    <row r="22" spans="1:13" s="70" customFormat="1" ht="15.75" customHeight="1">
      <c r="A22" s="97"/>
      <c r="B22" s="103"/>
      <c r="C22" s="105"/>
      <c r="D22" s="104"/>
      <c r="E22" s="97">
        <f t="shared" si="0"/>
      </c>
      <c r="F22" s="107"/>
      <c r="G22" s="107"/>
      <c r="H22" s="107"/>
      <c r="I22" s="107"/>
      <c r="J22" s="107"/>
      <c r="K22" s="107"/>
      <c r="L22" s="254">
        <f t="shared" si="1"/>
      </c>
      <c r="M22" s="304"/>
    </row>
    <row r="23" spans="1:13" s="70" customFormat="1" ht="15.75" customHeight="1">
      <c r="A23" s="97"/>
      <c r="B23" s="103"/>
      <c r="C23" s="105"/>
      <c r="D23" s="104"/>
      <c r="E23" s="97">
        <f t="shared" si="0"/>
      </c>
      <c r="F23" s="107"/>
      <c r="G23" s="107"/>
      <c r="H23" s="107"/>
      <c r="I23" s="107"/>
      <c r="J23" s="107"/>
      <c r="K23" s="107"/>
      <c r="L23" s="254">
        <f t="shared" si="1"/>
      </c>
      <c r="M23" s="304"/>
    </row>
    <row r="24" spans="1:13" s="70" customFormat="1" ht="15.75" customHeight="1">
      <c r="A24" s="97"/>
      <c r="B24" s="103"/>
      <c r="C24" s="105"/>
      <c r="D24" s="104"/>
      <c r="E24" s="97">
        <f t="shared" si="0"/>
      </c>
      <c r="F24" s="107"/>
      <c r="G24" s="107"/>
      <c r="H24" s="107"/>
      <c r="I24" s="107"/>
      <c r="J24" s="107"/>
      <c r="K24" s="107"/>
      <c r="L24" s="254">
        <f t="shared" si="1"/>
      </c>
      <c r="M24" s="304"/>
    </row>
    <row r="25" spans="1:13" s="70" customFormat="1" ht="15.75" customHeight="1">
      <c r="A25" s="97"/>
      <c r="B25" s="103"/>
      <c r="C25" s="105"/>
      <c r="D25" s="104"/>
      <c r="E25" s="97">
        <f t="shared" si="0"/>
      </c>
      <c r="F25" s="107"/>
      <c r="G25" s="107"/>
      <c r="H25" s="107"/>
      <c r="I25" s="107"/>
      <c r="J25" s="107"/>
      <c r="K25" s="107"/>
      <c r="L25" s="254">
        <f t="shared" si="1"/>
      </c>
      <c r="M25" s="304"/>
    </row>
    <row r="26" spans="1:13" s="70" customFormat="1" ht="15.75" customHeight="1">
      <c r="A26" s="97"/>
      <c r="B26" s="103"/>
      <c r="C26" s="105"/>
      <c r="D26" s="104"/>
      <c r="E26" s="97">
        <f t="shared" si="0"/>
      </c>
      <c r="F26" s="107"/>
      <c r="G26" s="107"/>
      <c r="H26" s="107"/>
      <c r="I26" s="107"/>
      <c r="J26" s="107"/>
      <c r="K26" s="107"/>
      <c r="L26" s="254">
        <f t="shared" si="1"/>
      </c>
      <c r="M26" s="304"/>
    </row>
    <row r="27" spans="1:13" s="70" customFormat="1" ht="15.75" customHeight="1">
      <c r="A27" s="97"/>
      <c r="B27" s="103"/>
      <c r="C27" s="105"/>
      <c r="D27" s="104"/>
      <c r="E27" s="97">
        <f t="shared" si="0"/>
      </c>
      <c r="F27" s="107"/>
      <c r="G27" s="107"/>
      <c r="H27" s="107"/>
      <c r="I27" s="107"/>
      <c r="J27" s="107"/>
      <c r="K27" s="107"/>
      <c r="L27" s="254">
        <f t="shared" si="1"/>
      </c>
      <c r="M27" s="304"/>
    </row>
    <row r="28" spans="1:13" s="70" customFormat="1" ht="15.75" customHeight="1">
      <c r="A28" s="108" t="s">
        <v>381</v>
      </c>
      <c r="B28" s="110"/>
      <c r="C28" s="299"/>
      <c r="D28" s="104"/>
      <c r="E28" s="97">
        <f t="shared" si="0"/>
      </c>
      <c r="F28" s="107">
        <f>SUM(F6:F27)</f>
        <v>0</v>
      </c>
      <c r="G28" s="107"/>
      <c r="H28" s="107"/>
      <c r="I28" s="107"/>
      <c r="J28" s="107">
        <f>SUM(J6:J27)</f>
        <v>0</v>
      </c>
      <c r="K28" s="107">
        <f>SUM(K6:K27)</f>
        <v>0</v>
      </c>
      <c r="L28" s="254">
        <f t="shared" si="1"/>
      </c>
      <c r="M28" s="304"/>
    </row>
  </sheetData>
  <sheetProtection/>
  <mergeCells count="13">
    <mergeCell ref="G5:H5"/>
    <mergeCell ref="A28:B28"/>
    <mergeCell ref="A5:A6"/>
    <mergeCell ref="B5:B6"/>
    <mergeCell ref="C5:C6"/>
    <mergeCell ref="D5:D6"/>
    <mergeCell ref="E5:E6"/>
    <mergeCell ref="F5:F6"/>
    <mergeCell ref="I5:I6"/>
    <mergeCell ref="J5:J6"/>
    <mergeCell ref="K5:K6"/>
    <mergeCell ref="L5:L6"/>
    <mergeCell ref="M5:M6"/>
  </mergeCells>
  <dataValidations count="1">
    <dataValidation allowBlank="1" showInputMessage="1" showErrorMessage="1" imeMode="off" sqref="A4:C4 J4:M4"/>
  </dataValidations>
  <hyperlinks>
    <hyperlink ref="A2" location="'表4-6固资汇总'!B14" display="=IF(表3流资汇总!$A$2=&quot;&quot;,&quot;&quot;,表3流资汇总!$A$2)"/>
    <hyperlink ref="B2" location="科目索引!D13" display="=IF(评估申报表填表摘要!$A$2=&quot;&quot;,&quot;&quot;,评估申报表填表摘要!$A$2)"/>
  </hyperlinks>
  <printOptions horizontalCentered="1"/>
  <pageMargins left="0.7480314960629921" right="0.43000000000000005" top="0.9842519685039371" bottom="0.73" header="1.45" footer="0.36"/>
  <pageSetup horizontalDpi="600" verticalDpi="600" orientation="landscape" paperSize="9"/>
  <headerFooter alignWithMargins="0">
    <oddHeader>&amp;R&amp;9表4-6-5-3
共&amp;N页第&amp;P页
金额单位：人民币元</oddHeader>
    <oddFooter>&amp;L&amp;9资产占有单位填表人：
填表日期：     年  月  日&amp;C&amp;9评估人员:</oddFooter>
  </headerFooter>
  <legacyDrawing r:id="rId2"/>
</worksheet>
</file>

<file path=xl/worksheets/sheet52.xml><?xml version="1.0" encoding="utf-8"?>
<worksheet xmlns="http://schemas.openxmlformats.org/spreadsheetml/2006/main" xmlns:r="http://schemas.openxmlformats.org/officeDocument/2006/relationships">
  <dimension ref="A1:K28"/>
  <sheetViews>
    <sheetView workbookViewId="0" topLeftCell="A1">
      <selection activeCell="W7" sqref="W7:W31"/>
    </sheetView>
  </sheetViews>
  <sheetFormatPr defaultColWidth="8.75390625" defaultRowHeight="15.75" customHeight="1"/>
  <cols>
    <col min="1" max="1" width="5.00390625" style="71" customWidth="1"/>
    <col min="2" max="2" width="21.625" style="72" customWidth="1"/>
    <col min="3" max="3" width="12.625" style="72" customWidth="1"/>
    <col min="4" max="4" width="7.50390625" style="73" bestFit="1" customWidth="1"/>
    <col min="5" max="5" width="7.375" style="71" customWidth="1"/>
    <col min="6" max="6" width="15.625" style="74" customWidth="1"/>
    <col min="7" max="7" width="15.25390625" style="74" customWidth="1"/>
    <col min="8" max="8" width="13.875" style="74" customWidth="1"/>
    <col min="9" max="9" width="6.75390625" style="75" customWidth="1"/>
    <col min="10" max="10" width="14.875" style="72" customWidth="1"/>
    <col min="11" max="16384" width="8.75390625" style="73" customWidth="1"/>
  </cols>
  <sheetData>
    <row r="1" spans="1:10" s="114" customFormat="1" ht="24.75" customHeight="1">
      <c r="A1" s="76" t="s">
        <v>666</v>
      </c>
      <c r="B1" s="77"/>
      <c r="C1" s="77"/>
      <c r="D1" s="78"/>
      <c r="E1" s="76"/>
      <c r="F1" s="79"/>
      <c r="G1" s="79"/>
      <c r="H1" s="79"/>
      <c r="I1" s="80"/>
      <c r="J1" s="77"/>
    </row>
    <row r="2" spans="1:10" s="70" customFormat="1" ht="13.5" customHeight="1">
      <c r="A2" s="81" t="str">
        <f>IF('表3流资汇总'!$A$2="","",'表3流资汇总'!$A$2)</f>
        <v>返回</v>
      </c>
      <c r="B2" s="82" t="str">
        <f>IF('评估申报表填表摘要'!$A$2="","",'评估申报表填表摘要'!$A$2)</f>
        <v>返回索引页</v>
      </c>
      <c r="C2" s="84"/>
      <c r="E2" s="113"/>
      <c r="F2" s="85"/>
      <c r="G2" s="85"/>
      <c r="H2" s="85"/>
      <c r="I2" s="86"/>
      <c r="J2" s="111"/>
    </row>
    <row r="3" spans="1:10" s="70" customFormat="1" ht="13.5" customHeight="1">
      <c r="A3" s="87" t="str">
        <f>'结果汇总'!$A$3</f>
        <v>  评估基准日：2020年3月12日</v>
      </c>
      <c r="B3" s="88"/>
      <c r="C3" s="88"/>
      <c r="D3" s="89"/>
      <c r="E3" s="87"/>
      <c r="F3" s="90"/>
      <c r="G3" s="90"/>
      <c r="H3" s="90"/>
      <c r="I3" s="91"/>
      <c r="J3" s="88"/>
    </row>
    <row r="4" spans="1:10" s="166" customFormat="1" ht="13.5" customHeight="1">
      <c r="A4" s="92" t="str">
        <f>'结果汇总'!$A$4</f>
        <v>被评估单位（或者产权持有单位）：左世合、周海翔、云南渝庆建筑劳务有限公司</v>
      </c>
      <c r="B4" s="295"/>
      <c r="C4" s="295"/>
      <c r="E4" s="296"/>
      <c r="F4" s="297"/>
      <c r="G4" s="297"/>
      <c r="H4" s="298"/>
      <c r="I4" s="300"/>
      <c r="J4" s="301"/>
    </row>
    <row r="5" spans="1:11" s="83" customFormat="1" ht="15.75" customHeight="1">
      <c r="A5" s="184" t="s">
        <v>139</v>
      </c>
      <c r="B5" s="184" t="s">
        <v>650</v>
      </c>
      <c r="C5" s="184" t="s">
        <v>667</v>
      </c>
      <c r="D5" s="184" t="s">
        <v>409</v>
      </c>
      <c r="E5" s="184" t="s">
        <v>410</v>
      </c>
      <c r="F5" s="184" t="s">
        <v>113</v>
      </c>
      <c r="G5" s="124" t="s">
        <v>114</v>
      </c>
      <c r="H5" s="124" t="s">
        <v>115</v>
      </c>
      <c r="I5" s="124" t="s">
        <v>117</v>
      </c>
      <c r="J5" s="119" t="s">
        <v>380</v>
      </c>
      <c r="K5" s="302" t="s">
        <v>414</v>
      </c>
    </row>
    <row r="6" spans="1:11" s="70" customFormat="1" ht="15.75" customHeight="1">
      <c r="A6" s="186"/>
      <c r="B6" s="186"/>
      <c r="C6" s="186"/>
      <c r="D6" s="186"/>
      <c r="E6" s="186">
        <f aca="true" t="shared" si="0" ref="E6:E28">IF(OR(D6="",K$6=""),"",(YEAR(K$6)-YEAR(D6))*12+(MONTH(K$6)-MONTH(D6)))</f>
      </c>
      <c r="F6" s="186"/>
      <c r="G6" s="128"/>
      <c r="H6" s="128"/>
      <c r="I6" s="128">
        <f aca="true" t="shared" si="1" ref="I6:I28">IF(OR(G6=0,G6=""),"",ROUND((H6-G6)/G6*100,2))</f>
      </c>
      <c r="J6" s="126"/>
      <c r="K6" s="303"/>
    </row>
    <row r="7" spans="1:10" s="70" customFormat="1" ht="15.75" customHeight="1">
      <c r="A7" s="97"/>
      <c r="B7" s="103"/>
      <c r="C7" s="105"/>
      <c r="D7" s="104"/>
      <c r="E7" s="97">
        <f t="shared" si="0"/>
      </c>
      <c r="F7" s="107"/>
      <c r="G7" s="107"/>
      <c r="H7" s="107"/>
      <c r="I7" s="254">
        <f t="shared" si="1"/>
      </c>
      <c r="J7" s="304"/>
    </row>
    <row r="8" spans="1:10" s="70" customFormat="1" ht="15.75" customHeight="1">
      <c r="A8" s="97"/>
      <c r="B8" s="103"/>
      <c r="C8" s="105"/>
      <c r="D8" s="104"/>
      <c r="E8" s="97">
        <f t="shared" si="0"/>
      </c>
      <c r="F8" s="107"/>
      <c r="G8" s="107"/>
      <c r="H8" s="107"/>
      <c r="I8" s="254">
        <f t="shared" si="1"/>
      </c>
      <c r="J8" s="304"/>
    </row>
    <row r="9" spans="1:10" s="70" customFormat="1" ht="15.75" customHeight="1">
      <c r="A9" s="97"/>
      <c r="B9" s="103"/>
      <c r="C9" s="105"/>
      <c r="D9" s="104"/>
      <c r="E9" s="97">
        <f t="shared" si="0"/>
      </c>
      <c r="F9" s="107"/>
      <c r="G9" s="107"/>
      <c r="H9" s="107"/>
      <c r="I9" s="254">
        <f t="shared" si="1"/>
      </c>
      <c r="J9" s="304"/>
    </row>
    <row r="10" spans="1:10" s="70" customFormat="1" ht="15.75" customHeight="1">
      <c r="A10" s="97"/>
      <c r="B10" s="103"/>
      <c r="C10" s="105"/>
      <c r="D10" s="104"/>
      <c r="E10" s="97">
        <f t="shared" si="0"/>
      </c>
      <c r="F10" s="107"/>
      <c r="G10" s="107"/>
      <c r="H10" s="107"/>
      <c r="I10" s="254">
        <f t="shared" si="1"/>
      </c>
      <c r="J10" s="304"/>
    </row>
    <row r="11" spans="1:10" s="70" customFormat="1" ht="15.75" customHeight="1">
      <c r="A11" s="97"/>
      <c r="B11" s="103"/>
      <c r="C11" s="105"/>
      <c r="D11" s="104"/>
      <c r="E11" s="97">
        <f t="shared" si="0"/>
      </c>
      <c r="F11" s="107"/>
      <c r="G11" s="107"/>
      <c r="H11" s="107"/>
      <c r="I11" s="254">
        <f t="shared" si="1"/>
      </c>
      <c r="J11" s="304"/>
    </row>
    <row r="12" spans="1:10" s="70" customFormat="1" ht="15.75" customHeight="1">
      <c r="A12" s="97"/>
      <c r="B12" s="103"/>
      <c r="C12" s="105"/>
      <c r="D12" s="104"/>
      <c r="E12" s="97">
        <f t="shared" si="0"/>
      </c>
      <c r="F12" s="107"/>
      <c r="G12" s="107"/>
      <c r="H12" s="107"/>
      <c r="I12" s="254">
        <f t="shared" si="1"/>
      </c>
      <c r="J12" s="304"/>
    </row>
    <row r="13" spans="1:10" s="70" customFormat="1" ht="15.75" customHeight="1">
      <c r="A13" s="97"/>
      <c r="B13" s="103"/>
      <c r="C13" s="105"/>
      <c r="D13" s="104"/>
      <c r="E13" s="97">
        <f t="shared" si="0"/>
      </c>
      <c r="F13" s="107"/>
      <c r="G13" s="107"/>
      <c r="H13" s="107"/>
      <c r="I13" s="254">
        <f t="shared" si="1"/>
      </c>
      <c r="J13" s="304"/>
    </row>
    <row r="14" spans="1:10" s="70" customFormat="1" ht="15.75" customHeight="1">
      <c r="A14" s="97"/>
      <c r="B14" s="103"/>
      <c r="C14" s="105"/>
      <c r="D14" s="104"/>
      <c r="E14" s="97">
        <f t="shared" si="0"/>
      </c>
      <c r="F14" s="107"/>
      <c r="G14" s="107"/>
      <c r="H14" s="107"/>
      <c r="I14" s="254">
        <f t="shared" si="1"/>
      </c>
      <c r="J14" s="304"/>
    </row>
    <row r="15" spans="1:10" s="70" customFormat="1" ht="15.75" customHeight="1">
      <c r="A15" s="97"/>
      <c r="B15" s="103"/>
      <c r="C15" s="105"/>
      <c r="D15" s="104"/>
      <c r="E15" s="97">
        <f t="shared" si="0"/>
      </c>
      <c r="F15" s="107"/>
      <c r="G15" s="107"/>
      <c r="H15" s="107"/>
      <c r="I15" s="254">
        <f t="shared" si="1"/>
      </c>
      <c r="J15" s="304"/>
    </row>
    <row r="16" spans="1:10" s="70" customFormat="1" ht="15.75" customHeight="1">
      <c r="A16" s="97"/>
      <c r="B16" s="103"/>
      <c r="C16" s="105"/>
      <c r="D16" s="104"/>
      <c r="E16" s="97">
        <f t="shared" si="0"/>
      </c>
      <c r="F16" s="107"/>
      <c r="G16" s="107"/>
      <c r="H16" s="107"/>
      <c r="I16" s="254">
        <f t="shared" si="1"/>
      </c>
      <c r="J16" s="304"/>
    </row>
    <row r="17" spans="1:10" s="70" customFormat="1" ht="15.75" customHeight="1">
      <c r="A17" s="97"/>
      <c r="B17" s="103"/>
      <c r="C17" s="105"/>
      <c r="D17" s="104"/>
      <c r="E17" s="97">
        <f t="shared" si="0"/>
      </c>
      <c r="F17" s="107"/>
      <c r="G17" s="107"/>
      <c r="H17" s="107"/>
      <c r="I17" s="254">
        <f t="shared" si="1"/>
      </c>
      <c r="J17" s="304"/>
    </row>
    <row r="18" spans="1:10" s="70" customFormat="1" ht="15.75" customHeight="1">
      <c r="A18" s="97"/>
      <c r="B18" s="103"/>
      <c r="C18" s="105"/>
      <c r="D18" s="104"/>
      <c r="E18" s="97">
        <f t="shared" si="0"/>
      </c>
      <c r="F18" s="107"/>
      <c r="G18" s="107"/>
      <c r="H18" s="107"/>
      <c r="I18" s="254">
        <f t="shared" si="1"/>
      </c>
      <c r="J18" s="304"/>
    </row>
    <row r="19" spans="1:10" s="70" customFormat="1" ht="15.75" customHeight="1">
      <c r="A19" s="97"/>
      <c r="B19" s="103"/>
      <c r="C19" s="105"/>
      <c r="D19" s="104"/>
      <c r="E19" s="97">
        <f t="shared" si="0"/>
      </c>
      <c r="F19" s="107"/>
      <c r="G19" s="107"/>
      <c r="H19" s="107"/>
      <c r="I19" s="254"/>
      <c r="J19" s="304"/>
    </row>
    <row r="20" spans="1:10" s="70" customFormat="1" ht="15.75" customHeight="1">
      <c r="A20" s="97"/>
      <c r="B20" s="103"/>
      <c r="C20" s="105"/>
      <c r="D20" s="104"/>
      <c r="E20" s="97">
        <f t="shared" si="0"/>
      </c>
      <c r="F20" s="107"/>
      <c r="G20" s="107"/>
      <c r="H20" s="107"/>
      <c r="I20" s="254"/>
      <c r="J20" s="304"/>
    </row>
    <row r="21" spans="1:10" s="70" customFormat="1" ht="15.75" customHeight="1">
      <c r="A21" s="97"/>
      <c r="B21" s="103"/>
      <c r="C21" s="105"/>
      <c r="D21" s="104"/>
      <c r="E21" s="97">
        <f t="shared" si="0"/>
      </c>
      <c r="F21" s="107"/>
      <c r="G21" s="107"/>
      <c r="H21" s="107"/>
      <c r="I21" s="254">
        <f t="shared" si="1"/>
      </c>
      <c r="J21" s="304"/>
    </row>
    <row r="22" spans="1:10" s="70" customFormat="1" ht="15.75" customHeight="1">
      <c r="A22" s="97"/>
      <c r="B22" s="103"/>
      <c r="C22" s="105"/>
      <c r="D22" s="104"/>
      <c r="E22" s="97">
        <f t="shared" si="0"/>
      </c>
      <c r="F22" s="107"/>
      <c r="G22" s="107"/>
      <c r="H22" s="107"/>
      <c r="I22" s="254">
        <f t="shared" si="1"/>
      </c>
      <c r="J22" s="304"/>
    </row>
    <row r="23" spans="1:10" s="70" customFormat="1" ht="15.75" customHeight="1">
      <c r="A23" s="97"/>
      <c r="B23" s="103"/>
      <c r="C23" s="105"/>
      <c r="D23" s="104"/>
      <c r="E23" s="97">
        <f t="shared" si="0"/>
      </c>
      <c r="F23" s="107"/>
      <c r="G23" s="107"/>
      <c r="H23" s="107"/>
      <c r="I23" s="254">
        <f t="shared" si="1"/>
      </c>
      <c r="J23" s="304"/>
    </row>
    <row r="24" spans="1:10" s="70" customFormat="1" ht="15.75" customHeight="1">
      <c r="A24" s="97"/>
      <c r="B24" s="103"/>
      <c r="C24" s="105"/>
      <c r="D24" s="104"/>
      <c r="E24" s="97">
        <f t="shared" si="0"/>
      </c>
      <c r="F24" s="107"/>
      <c r="G24" s="107"/>
      <c r="H24" s="107"/>
      <c r="I24" s="254">
        <f t="shared" si="1"/>
      </c>
      <c r="J24" s="304"/>
    </row>
    <row r="25" spans="1:10" s="70" customFormat="1" ht="15.75" customHeight="1">
      <c r="A25" s="97"/>
      <c r="B25" s="103"/>
      <c r="C25" s="105"/>
      <c r="D25" s="104"/>
      <c r="E25" s="97">
        <f t="shared" si="0"/>
      </c>
      <c r="F25" s="107"/>
      <c r="G25" s="107"/>
      <c r="H25" s="107"/>
      <c r="I25" s="254">
        <f t="shared" si="1"/>
      </c>
      <c r="J25" s="304"/>
    </row>
    <row r="26" spans="1:10" s="70" customFormat="1" ht="15.75" customHeight="1">
      <c r="A26" s="97"/>
      <c r="B26" s="103"/>
      <c r="C26" s="105"/>
      <c r="D26" s="104"/>
      <c r="E26" s="97">
        <f t="shared" si="0"/>
      </c>
      <c r="F26" s="107"/>
      <c r="G26" s="107"/>
      <c r="H26" s="107"/>
      <c r="I26" s="254">
        <f t="shared" si="1"/>
      </c>
      <c r="J26" s="304"/>
    </row>
    <row r="27" spans="1:10" s="70" customFormat="1" ht="15.75" customHeight="1">
      <c r="A27" s="97"/>
      <c r="B27" s="103"/>
      <c r="C27" s="105"/>
      <c r="D27" s="104"/>
      <c r="E27" s="97">
        <f t="shared" si="0"/>
      </c>
      <c r="F27" s="107"/>
      <c r="G27" s="107"/>
      <c r="H27" s="107"/>
      <c r="I27" s="254">
        <f t="shared" si="1"/>
      </c>
      <c r="J27" s="304"/>
    </row>
    <row r="28" spans="1:10" s="70" customFormat="1" ht="15.75" customHeight="1">
      <c r="A28" s="108" t="s">
        <v>381</v>
      </c>
      <c r="B28" s="110"/>
      <c r="C28" s="299"/>
      <c r="D28" s="104"/>
      <c r="E28" s="97">
        <f t="shared" si="0"/>
      </c>
      <c r="F28" s="107">
        <f>SUM(F6:F27)</f>
        <v>0</v>
      </c>
      <c r="G28" s="107">
        <f>SUM(G6:G27)</f>
        <v>0</v>
      </c>
      <c r="H28" s="107">
        <f>SUM(H6:H27)</f>
        <v>0</v>
      </c>
      <c r="I28" s="254">
        <f t="shared" si="1"/>
      </c>
      <c r="J28" s="304"/>
    </row>
  </sheetData>
  <sheetProtection/>
  <mergeCells count="11">
    <mergeCell ref="A28:B28"/>
    <mergeCell ref="A5:A6"/>
    <mergeCell ref="B5:B6"/>
    <mergeCell ref="C5:C6"/>
    <mergeCell ref="D5:D6"/>
    <mergeCell ref="E5:E6"/>
    <mergeCell ref="F5:F6"/>
    <mergeCell ref="G5:G6"/>
    <mergeCell ref="H5:H6"/>
    <mergeCell ref="I5:I6"/>
    <mergeCell ref="J5:J6"/>
  </mergeCells>
  <dataValidations count="1">
    <dataValidation allowBlank="1" showInputMessage="1" showErrorMessage="1" imeMode="off" sqref="A4:C4 G4:J4"/>
  </dataValidations>
  <hyperlinks>
    <hyperlink ref="A2" location="'表4-6固资汇总'!B14" display="=IF(表3流资汇总!$A$2=&quot;&quot;,&quot;&quot;,表3流资汇总!$A$2)"/>
    <hyperlink ref="B2" location="科目索引!D13" display="=IF(评估申报表填表摘要!$A$2=&quot;&quot;,&quot;&quot;,评估申报表填表摘要!$A$2)"/>
  </hyperlinks>
  <printOptions horizontalCentered="1"/>
  <pageMargins left="0.7480314960629921" right="0.7480314960629921" top="0.9842519685039371" bottom="0.82" header="1.44" footer="0.42"/>
  <pageSetup horizontalDpi="600" verticalDpi="600" orientation="landscape" paperSize="9"/>
  <headerFooter alignWithMargins="0">
    <oddHeader>&amp;R&amp;9表4-6-5-4
共&amp;N页第&amp;P页
金额单位：人民币元</oddHeader>
    <oddFooter>&amp;L&amp;9资产占有单位填表人：
填表日期：     年  月  日&amp;C&amp;9评估人员:</oddFooter>
  </headerFooter>
  <legacyDrawing r:id="rId2"/>
</worksheet>
</file>

<file path=xl/worksheets/sheet53.xml><?xml version="1.0" encoding="utf-8"?>
<worksheet xmlns="http://schemas.openxmlformats.org/spreadsheetml/2006/main" xmlns:r="http://schemas.openxmlformats.org/officeDocument/2006/relationships">
  <dimension ref="A1:H41"/>
  <sheetViews>
    <sheetView workbookViewId="0" topLeftCell="A1">
      <pane xSplit="2" ySplit="5" topLeftCell="C18" activePane="bottomRight" state="frozen"/>
      <selection pane="bottomRight" activeCell="W7" sqref="W7:W31"/>
    </sheetView>
  </sheetViews>
  <sheetFormatPr defaultColWidth="8.75390625" defaultRowHeight="15.75" customHeight="1"/>
  <cols>
    <col min="1" max="1" width="5.625" style="71" customWidth="1"/>
    <col min="2" max="2" width="21.875" style="72" customWidth="1"/>
    <col min="3" max="3" width="9.625" style="73" customWidth="1"/>
    <col min="4" max="5" width="18.625" style="74" customWidth="1"/>
    <col min="6" max="7" width="15.375" style="74" customWidth="1"/>
    <col min="8" max="8" width="16.625" style="72" customWidth="1"/>
    <col min="9" max="16384" width="8.75390625" style="73" customWidth="1"/>
  </cols>
  <sheetData>
    <row r="1" spans="1:8" s="69" customFormat="1" ht="24.75" customHeight="1">
      <c r="A1" s="76" t="s">
        <v>668</v>
      </c>
      <c r="B1" s="77"/>
      <c r="C1" s="78"/>
      <c r="D1" s="79"/>
      <c r="E1" s="79"/>
      <c r="F1" s="79"/>
      <c r="G1" s="79"/>
      <c r="H1" s="77"/>
    </row>
    <row r="2" spans="1:8" s="70" customFormat="1" ht="13.5" customHeight="1">
      <c r="A2" s="81" t="str">
        <f>IF('表3流资汇总'!$A$2="","",'表3流资汇总'!$A$2)</f>
        <v>返回</v>
      </c>
      <c r="B2" s="82" t="str">
        <f>IF('评估申报表填表摘要'!$A$2="","",'评估申报表填表摘要'!$A$2)</f>
        <v>返回索引页</v>
      </c>
      <c r="C2" s="83"/>
      <c r="D2" s="85"/>
      <c r="E2" s="85"/>
      <c r="F2" s="85"/>
      <c r="G2" s="135"/>
      <c r="H2" s="111"/>
    </row>
    <row r="3" spans="1:8" s="70" customFormat="1" ht="13.5" customHeight="1">
      <c r="A3" s="87" t="str">
        <f>'结果汇总'!$A$3</f>
        <v>  评估基准日：2020年3月12日</v>
      </c>
      <c r="B3" s="88"/>
      <c r="C3" s="89"/>
      <c r="D3" s="90"/>
      <c r="E3" s="90"/>
      <c r="F3" s="90"/>
      <c r="G3" s="90"/>
      <c r="H3" s="88"/>
    </row>
    <row r="4" spans="1:8" s="70" customFormat="1" ht="13.5" customHeight="1">
      <c r="A4" s="92" t="str">
        <f>'结果汇总'!$A$4</f>
        <v>被评估单位（或者产权持有单位）：左世合、周海翔、云南渝庆建筑劳务有限公司</v>
      </c>
      <c r="B4" s="84"/>
      <c r="D4" s="135"/>
      <c r="E4" s="135"/>
      <c r="F4" s="135"/>
      <c r="G4" s="85"/>
      <c r="H4" s="111"/>
    </row>
    <row r="5" spans="1:8" s="70" customFormat="1" ht="15.75" customHeight="1">
      <c r="A5" s="98" t="s">
        <v>139</v>
      </c>
      <c r="B5" s="98" t="s">
        <v>669</v>
      </c>
      <c r="C5" s="99" t="s">
        <v>409</v>
      </c>
      <c r="D5" s="249" t="s">
        <v>113</v>
      </c>
      <c r="E5" s="176" t="s">
        <v>670</v>
      </c>
      <c r="F5" s="250" t="s">
        <v>114</v>
      </c>
      <c r="G5" s="250" t="s">
        <v>115</v>
      </c>
      <c r="H5" s="98" t="s">
        <v>380</v>
      </c>
    </row>
    <row r="6" spans="1:8" s="83" customFormat="1" ht="15.75" customHeight="1">
      <c r="A6" s="125"/>
      <c r="B6" s="252"/>
      <c r="C6" s="253"/>
      <c r="D6" s="107"/>
      <c r="E6" s="107"/>
      <c r="F6" s="106"/>
      <c r="G6" s="106"/>
      <c r="H6" s="252"/>
    </row>
    <row r="7" spans="1:8" s="70" customFormat="1" ht="15.75" customHeight="1">
      <c r="A7" s="97"/>
      <c r="B7" s="255"/>
      <c r="C7" s="104"/>
      <c r="D7" s="107"/>
      <c r="E7" s="107"/>
      <c r="F7" s="106"/>
      <c r="G7" s="106"/>
      <c r="H7" s="252"/>
    </row>
    <row r="8" spans="1:8" s="70" customFormat="1" ht="15.75" customHeight="1">
      <c r="A8" s="97"/>
      <c r="B8" s="103"/>
      <c r="C8" s="104"/>
      <c r="D8" s="107"/>
      <c r="E8" s="107"/>
      <c r="F8" s="106"/>
      <c r="G8" s="106"/>
      <c r="H8" s="252"/>
    </row>
    <row r="9" spans="1:8" s="70" customFormat="1" ht="15.75" customHeight="1">
      <c r="A9" s="97"/>
      <c r="B9" s="255"/>
      <c r="C9" s="104"/>
      <c r="D9" s="107"/>
      <c r="E9" s="107"/>
      <c r="F9" s="107"/>
      <c r="G9" s="107"/>
      <c r="H9" s="103"/>
    </row>
    <row r="10" spans="1:8" s="70" customFormat="1" ht="15.75" customHeight="1">
      <c r="A10" s="97"/>
      <c r="B10" s="103"/>
      <c r="C10" s="104"/>
      <c r="D10" s="107"/>
      <c r="E10" s="107"/>
      <c r="F10" s="107"/>
      <c r="G10" s="107"/>
      <c r="H10" s="103"/>
    </row>
    <row r="11" spans="1:8" s="70" customFormat="1" ht="15.75" customHeight="1">
      <c r="A11" s="97"/>
      <c r="B11" s="103"/>
      <c r="C11" s="104"/>
      <c r="D11" s="107"/>
      <c r="E11" s="107"/>
      <c r="F11" s="107"/>
      <c r="G11" s="107"/>
      <c r="H11" s="103"/>
    </row>
    <row r="12" spans="1:8" s="70" customFormat="1" ht="15.75" customHeight="1">
      <c r="A12" s="97"/>
      <c r="B12" s="103"/>
      <c r="C12" s="104"/>
      <c r="D12" s="107"/>
      <c r="E12" s="107"/>
      <c r="F12" s="107"/>
      <c r="G12" s="107"/>
      <c r="H12" s="103"/>
    </row>
    <row r="13" spans="1:8" s="70" customFormat="1" ht="15.75" customHeight="1">
      <c r="A13" s="97"/>
      <c r="B13" s="103"/>
      <c r="C13" s="104"/>
      <c r="D13" s="107"/>
      <c r="E13" s="107"/>
      <c r="F13" s="107"/>
      <c r="G13" s="107"/>
      <c r="H13" s="103"/>
    </row>
    <row r="14" spans="1:8" s="70" customFormat="1" ht="15.75" customHeight="1">
      <c r="A14" s="97"/>
      <c r="B14" s="103"/>
      <c r="C14" s="104"/>
      <c r="D14" s="107"/>
      <c r="E14" s="107"/>
      <c r="F14" s="107"/>
      <c r="G14" s="107"/>
      <c r="H14" s="103"/>
    </row>
    <row r="15" spans="1:8" s="70" customFormat="1" ht="15.75" customHeight="1">
      <c r="A15" s="97"/>
      <c r="B15" s="103"/>
      <c r="C15" s="104"/>
      <c r="D15" s="107"/>
      <c r="E15" s="107"/>
      <c r="F15" s="107"/>
      <c r="G15" s="107"/>
      <c r="H15" s="103"/>
    </row>
    <row r="16" spans="1:8" s="70" customFormat="1" ht="15.75" customHeight="1">
      <c r="A16" s="97"/>
      <c r="B16" s="103"/>
      <c r="C16" s="104"/>
      <c r="D16" s="107"/>
      <c r="E16" s="107"/>
      <c r="F16" s="107"/>
      <c r="G16" s="107"/>
      <c r="H16" s="103"/>
    </row>
    <row r="17" spans="1:8" s="70" customFormat="1" ht="15.75" customHeight="1">
      <c r="A17" s="97"/>
      <c r="B17" s="103"/>
      <c r="C17" s="104"/>
      <c r="D17" s="107"/>
      <c r="E17" s="107"/>
      <c r="F17" s="107"/>
      <c r="G17" s="107"/>
      <c r="H17" s="103"/>
    </row>
    <row r="18" spans="1:8" s="70" customFormat="1" ht="15.75" customHeight="1">
      <c r="A18" s="97"/>
      <c r="B18" s="103"/>
      <c r="C18" s="104"/>
      <c r="D18" s="107"/>
      <c r="E18" s="107"/>
      <c r="F18" s="107"/>
      <c r="G18" s="107"/>
      <c r="H18" s="103"/>
    </row>
    <row r="19" spans="1:8" s="70" customFormat="1" ht="15.75" customHeight="1">
      <c r="A19" s="97"/>
      <c r="B19" s="103"/>
      <c r="C19" s="104"/>
      <c r="D19" s="107"/>
      <c r="E19" s="107"/>
      <c r="F19" s="107"/>
      <c r="G19" s="107"/>
      <c r="H19" s="103"/>
    </row>
    <row r="20" spans="1:8" s="70" customFormat="1" ht="15.75" customHeight="1">
      <c r="A20" s="97"/>
      <c r="B20" s="103"/>
      <c r="C20" s="104"/>
      <c r="D20" s="107"/>
      <c r="E20" s="107"/>
      <c r="F20" s="107"/>
      <c r="G20" s="107"/>
      <c r="H20" s="103"/>
    </row>
    <row r="21" spans="1:8" s="70" customFormat="1" ht="15.75" customHeight="1">
      <c r="A21" s="97"/>
      <c r="B21" s="103"/>
      <c r="C21" s="104"/>
      <c r="D21" s="107"/>
      <c r="E21" s="107"/>
      <c r="F21" s="107"/>
      <c r="G21" s="107"/>
      <c r="H21" s="103"/>
    </row>
    <row r="22" spans="1:8" s="70" customFormat="1" ht="15.75" customHeight="1">
      <c r="A22" s="97"/>
      <c r="B22" s="103"/>
      <c r="C22" s="104"/>
      <c r="D22" s="107"/>
      <c r="E22" s="107"/>
      <c r="F22" s="107"/>
      <c r="G22" s="107"/>
      <c r="H22" s="103"/>
    </row>
    <row r="23" spans="1:8" s="70" customFormat="1" ht="15.75" customHeight="1">
      <c r="A23" s="97"/>
      <c r="B23" s="103"/>
      <c r="C23" s="104"/>
      <c r="D23" s="107"/>
      <c r="E23" s="107"/>
      <c r="F23" s="107"/>
      <c r="G23" s="107"/>
      <c r="H23" s="103"/>
    </row>
    <row r="24" spans="1:8" s="70" customFormat="1" ht="15.75" customHeight="1">
      <c r="A24" s="97"/>
      <c r="B24" s="103"/>
      <c r="C24" s="104"/>
      <c r="D24" s="107"/>
      <c r="E24" s="107"/>
      <c r="F24" s="107"/>
      <c r="G24" s="107"/>
      <c r="H24" s="103"/>
    </row>
    <row r="25" spans="1:8" s="70" customFormat="1" ht="15.75" customHeight="1">
      <c r="A25" s="97"/>
      <c r="B25" s="103"/>
      <c r="C25" s="104"/>
      <c r="D25" s="107"/>
      <c r="E25" s="107"/>
      <c r="F25" s="107"/>
      <c r="G25" s="107"/>
      <c r="H25" s="103"/>
    </row>
    <row r="26" spans="1:8" s="70" customFormat="1" ht="15.75" customHeight="1">
      <c r="A26" s="97"/>
      <c r="B26" s="103"/>
      <c r="C26" s="104"/>
      <c r="D26" s="107"/>
      <c r="E26" s="107"/>
      <c r="F26" s="107"/>
      <c r="G26" s="107"/>
      <c r="H26" s="103"/>
    </row>
    <row r="27" spans="1:8" s="70" customFormat="1" ht="15.75" customHeight="1">
      <c r="A27" s="97"/>
      <c r="B27" s="103"/>
      <c r="C27" s="104"/>
      <c r="D27" s="107"/>
      <c r="E27" s="107"/>
      <c r="F27" s="107"/>
      <c r="G27" s="107"/>
      <c r="H27" s="103"/>
    </row>
    <row r="28" spans="1:8" s="70" customFormat="1" ht="15.75" customHeight="1">
      <c r="A28" s="97"/>
      <c r="B28" s="103"/>
      <c r="C28" s="104"/>
      <c r="D28" s="107"/>
      <c r="E28" s="107"/>
      <c r="F28" s="107"/>
      <c r="G28" s="107"/>
      <c r="H28" s="103"/>
    </row>
    <row r="29" spans="1:8" s="70" customFormat="1" ht="15.75" customHeight="1">
      <c r="A29" s="108" t="s">
        <v>381</v>
      </c>
      <c r="B29" s="109"/>
      <c r="C29" s="109"/>
      <c r="D29" s="107">
        <f>SUM(D6:D28)</f>
        <v>0</v>
      </c>
      <c r="E29" s="107"/>
      <c r="F29" s="107">
        <f>SUM(F6:F28)</f>
        <v>0</v>
      </c>
      <c r="G29" s="107">
        <f>SUM(G6:G28)</f>
        <v>0</v>
      </c>
      <c r="H29" s="103"/>
    </row>
    <row r="30" spans="1:8" s="70" customFormat="1" ht="15.75" customHeight="1">
      <c r="A30" s="113"/>
      <c r="B30" s="84"/>
      <c r="D30" s="135"/>
      <c r="E30" s="135"/>
      <c r="F30" s="85"/>
      <c r="G30" s="85"/>
      <c r="H30" s="84"/>
    </row>
    <row r="31" spans="1:8" s="70" customFormat="1" ht="15.75" customHeight="1">
      <c r="A31" s="113"/>
      <c r="B31" s="84"/>
      <c r="D31" s="135"/>
      <c r="E31" s="135"/>
      <c r="F31" s="85"/>
      <c r="G31" s="85"/>
      <c r="H31" s="84"/>
    </row>
    <row r="32" spans="1:8" ht="15.75" customHeight="1">
      <c r="A32" s="256"/>
      <c r="B32" s="257"/>
      <c r="C32" s="258"/>
      <c r="D32" s="135"/>
      <c r="E32" s="135"/>
      <c r="F32" s="259"/>
      <c r="G32" s="259"/>
      <c r="H32" s="257"/>
    </row>
    <row r="33" spans="1:8" ht="15.75" customHeight="1">
      <c r="A33" s="256"/>
      <c r="B33" s="257"/>
      <c r="C33" s="258"/>
      <c r="D33" s="135"/>
      <c r="E33" s="135"/>
      <c r="F33" s="259"/>
      <c r="G33" s="259"/>
      <c r="H33" s="257"/>
    </row>
    <row r="34" spans="1:8" ht="15.75" customHeight="1">
      <c r="A34" s="256"/>
      <c r="B34" s="257"/>
      <c r="C34" s="258"/>
      <c r="D34" s="135"/>
      <c r="E34" s="135"/>
      <c r="F34" s="259"/>
      <c r="G34" s="259"/>
      <c r="H34" s="257"/>
    </row>
    <row r="35" spans="4:5" ht="15.75" customHeight="1">
      <c r="D35" s="135"/>
      <c r="E35" s="135"/>
    </row>
    <row r="36" spans="4:5" ht="15.75" customHeight="1">
      <c r="D36" s="135"/>
      <c r="E36" s="135"/>
    </row>
    <row r="37" spans="4:5" ht="15.75" customHeight="1">
      <c r="D37" s="135"/>
      <c r="E37" s="135"/>
    </row>
    <row r="38" spans="4:5" ht="15.75" customHeight="1">
      <c r="D38" s="135"/>
      <c r="E38" s="135"/>
    </row>
    <row r="39" spans="4:5" ht="15.75" customHeight="1">
      <c r="D39" s="135"/>
      <c r="E39" s="135"/>
    </row>
    <row r="40" spans="4:5" ht="15.75" customHeight="1">
      <c r="D40" s="135"/>
      <c r="E40" s="135"/>
    </row>
    <row r="41" spans="4:5" ht="15.75" customHeight="1">
      <c r="D41" s="135"/>
      <c r="E41" s="135"/>
    </row>
  </sheetData>
  <sheetProtection/>
  <mergeCells count="1">
    <mergeCell ref="A29:C29"/>
  </mergeCells>
  <dataValidations count="1">
    <dataValidation allowBlank="1" showInputMessage="1" showErrorMessage="1" imeMode="off" sqref="A4"/>
  </dataValidations>
  <hyperlinks>
    <hyperlink ref="A2" location="'表4-6固资汇总'!A1" display="=IF(表3流资汇总!$A$2=&quot;&quot;,&quot;&quot;,表3流资汇总!$A$2)"/>
    <hyperlink ref="B2" location="科目索引!D33" display="=IF(评估申报表填表摘要!$A$2=&quot;&quot;,&quot;&quot;,评估申报表填表摘要!$A$2)"/>
  </hyperlinks>
  <printOptions horizontalCentered="1"/>
  <pageMargins left="0.35433070866141736" right="0.35433070866141736" top="0.73" bottom="0.3937007874015748" header="1.22" footer="0.5118110236220472"/>
  <pageSetup horizontalDpi="600" verticalDpi="600" orientation="landscape" paperSize="9"/>
  <headerFooter alignWithMargins="0">
    <oddHeader>&amp;R&amp;9表4-6-6
共&amp;N页第&amp;P页
金额单位：人民币元</oddHeader>
    <oddFooter>&amp;L&amp;9资产占有单位填表人：
填表日期：     年  月  日&amp;C&amp;9评估人员：</oddFooter>
  </headerFooter>
</worksheet>
</file>

<file path=xl/worksheets/sheet54.xml><?xml version="1.0" encoding="utf-8"?>
<worksheet xmlns="http://schemas.openxmlformats.org/spreadsheetml/2006/main" xmlns:r="http://schemas.openxmlformats.org/officeDocument/2006/relationships">
  <dimension ref="A1:G39"/>
  <sheetViews>
    <sheetView workbookViewId="0" topLeftCell="A1">
      <pane xSplit="2" ySplit="5" topLeftCell="C12" activePane="bottomRight" state="frozen"/>
      <selection pane="bottomRight" activeCell="W7" sqref="W7:W31"/>
    </sheetView>
  </sheetViews>
  <sheetFormatPr defaultColWidth="8.75390625" defaultRowHeight="15.75" customHeight="1"/>
  <cols>
    <col min="1" max="1" width="5.625" style="71" customWidth="1"/>
    <col min="2" max="2" width="31.875" style="72" customWidth="1"/>
    <col min="3" max="3" width="9.625" style="73" customWidth="1"/>
    <col min="4" max="6" width="18.625" style="74" customWidth="1"/>
    <col min="7" max="7" width="18.625" style="72" customWidth="1"/>
    <col min="8" max="16384" width="8.75390625" style="73" customWidth="1"/>
  </cols>
  <sheetData>
    <row r="1" spans="1:7" s="69" customFormat="1" ht="24.75" customHeight="1">
      <c r="A1" s="76" t="s">
        <v>671</v>
      </c>
      <c r="B1" s="77"/>
      <c r="C1" s="78"/>
      <c r="D1" s="79"/>
      <c r="E1" s="79"/>
      <c r="F1" s="79"/>
      <c r="G1" s="77"/>
    </row>
    <row r="2" spans="1:7" s="70" customFormat="1" ht="13.5" customHeight="1">
      <c r="A2" s="81" t="str">
        <f>IF('表3流资汇总'!$A$2="","",'表3流资汇总'!$A$2)</f>
        <v>返回</v>
      </c>
      <c r="B2" s="82" t="str">
        <f>IF('评估申报表填表摘要'!$A$2="","",'评估申报表填表摘要'!$A$2)</f>
        <v>返回索引页</v>
      </c>
      <c r="C2" s="83"/>
      <c r="D2" s="85"/>
      <c r="E2" s="85"/>
      <c r="F2" s="135"/>
      <c r="G2" s="111"/>
    </row>
    <row r="3" spans="1:7" s="70" customFormat="1" ht="13.5" customHeight="1">
      <c r="A3" s="87" t="str">
        <f>'结果汇总'!$A$3</f>
        <v>  评估基准日：2020年3月12日</v>
      </c>
      <c r="B3" s="88"/>
      <c r="C3" s="89"/>
      <c r="D3" s="90"/>
      <c r="E3" s="90"/>
      <c r="F3" s="90"/>
      <c r="G3" s="88"/>
    </row>
    <row r="4" spans="1:7" s="70" customFormat="1" ht="13.5" customHeight="1">
      <c r="A4" s="92" t="str">
        <f>'结果汇总'!$A$4</f>
        <v>被评估单位（或者产权持有单位）：左世合、周海翔、云南渝庆建筑劳务有限公司</v>
      </c>
      <c r="B4" s="84"/>
      <c r="D4" s="135"/>
      <c r="E4" s="135"/>
      <c r="F4" s="85"/>
      <c r="G4" s="111"/>
    </row>
    <row r="5" spans="1:7" s="70" customFormat="1" ht="15.75" customHeight="1">
      <c r="A5" s="98" t="s">
        <v>139</v>
      </c>
      <c r="B5" s="98" t="s">
        <v>672</v>
      </c>
      <c r="C5" s="99" t="s">
        <v>409</v>
      </c>
      <c r="D5" s="249" t="s">
        <v>113</v>
      </c>
      <c r="E5" s="250" t="s">
        <v>114</v>
      </c>
      <c r="F5" s="250" t="s">
        <v>115</v>
      </c>
      <c r="G5" s="98" t="s">
        <v>380</v>
      </c>
    </row>
    <row r="6" spans="1:7" s="83" customFormat="1" ht="15.75" customHeight="1">
      <c r="A6" s="125"/>
      <c r="B6" s="252"/>
      <c r="C6" s="253"/>
      <c r="D6" s="107"/>
      <c r="E6" s="106"/>
      <c r="F6" s="106"/>
      <c r="G6" s="252"/>
    </row>
    <row r="7" spans="1:7" s="70" customFormat="1" ht="15.75" customHeight="1">
      <c r="A7" s="97"/>
      <c r="B7" s="255"/>
      <c r="C7" s="104"/>
      <c r="D7" s="107"/>
      <c r="E7" s="106"/>
      <c r="F7" s="106"/>
      <c r="G7" s="252"/>
    </row>
    <row r="8" spans="1:7" s="70" customFormat="1" ht="15.75" customHeight="1">
      <c r="A8" s="97"/>
      <c r="B8" s="103"/>
      <c r="C8" s="104"/>
      <c r="D8" s="107"/>
      <c r="E8" s="106"/>
      <c r="F8" s="106"/>
      <c r="G8" s="252"/>
    </row>
    <row r="9" spans="1:7" s="70" customFormat="1" ht="15.75" customHeight="1">
      <c r="A9" s="97"/>
      <c r="B9" s="255"/>
      <c r="C9" s="104"/>
      <c r="D9" s="107"/>
      <c r="E9" s="107"/>
      <c r="F9" s="107"/>
      <c r="G9" s="103"/>
    </row>
    <row r="10" spans="1:7" s="70" customFormat="1" ht="15.75" customHeight="1">
      <c r="A10" s="97"/>
      <c r="B10" s="103"/>
      <c r="C10" s="104"/>
      <c r="D10" s="107"/>
      <c r="E10" s="107"/>
      <c r="F10" s="107"/>
      <c r="G10" s="103"/>
    </row>
    <row r="11" spans="1:7" s="70" customFormat="1" ht="15.75" customHeight="1">
      <c r="A11" s="97"/>
      <c r="B11" s="103"/>
      <c r="C11" s="104"/>
      <c r="D11" s="107"/>
      <c r="E11" s="107"/>
      <c r="F11" s="107"/>
      <c r="G11" s="103"/>
    </row>
    <row r="12" spans="1:7" s="70" customFormat="1" ht="15.75" customHeight="1">
      <c r="A12" s="97"/>
      <c r="B12" s="103"/>
      <c r="C12" s="104"/>
      <c r="D12" s="107"/>
      <c r="E12" s="107"/>
      <c r="F12" s="107"/>
      <c r="G12" s="103"/>
    </row>
    <row r="13" spans="1:7" s="70" customFormat="1" ht="15.75" customHeight="1">
      <c r="A13" s="97"/>
      <c r="B13" s="103"/>
      <c r="C13" s="104"/>
      <c r="D13" s="107"/>
      <c r="E13" s="107"/>
      <c r="F13" s="107"/>
      <c r="G13" s="103"/>
    </row>
    <row r="14" spans="1:7" s="70" customFormat="1" ht="15.75" customHeight="1">
      <c r="A14" s="97"/>
      <c r="B14" s="103"/>
      <c r="C14" s="104"/>
      <c r="D14" s="107"/>
      <c r="E14" s="107"/>
      <c r="F14" s="107"/>
      <c r="G14" s="103"/>
    </row>
    <row r="15" spans="1:7" s="70" customFormat="1" ht="15.75" customHeight="1">
      <c r="A15" s="97"/>
      <c r="B15" s="103"/>
      <c r="C15" s="104"/>
      <c r="D15" s="107"/>
      <c r="E15" s="107"/>
      <c r="F15" s="107"/>
      <c r="G15" s="103"/>
    </row>
    <row r="16" spans="1:7" s="70" customFormat="1" ht="15.75" customHeight="1">
      <c r="A16" s="97"/>
      <c r="B16" s="103"/>
      <c r="C16" s="104"/>
      <c r="D16" s="107"/>
      <c r="E16" s="107"/>
      <c r="F16" s="107"/>
      <c r="G16" s="103"/>
    </row>
    <row r="17" spans="1:7" s="70" customFormat="1" ht="15.75" customHeight="1">
      <c r="A17" s="97"/>
      <c r="B17" s="103"/>
      <c r="C17" s="104"/>
      <c r="D17" s="107"/>
      <c r="E17" s="107"/>
      <c r="F17" s="107"/>
      <c r="G17" s="103"/>
    </row>
    <row r="18" spans="1:7" s="70" customFormat="1" ht="15.75" customHeight="1">
      <c r="A18" s="97"/>
      <c r="B18" s="103"/>
      <c r="C18" s="104"/>
      <c r="D18" s="107"/>
      <c r="E18" s="107"/>
      <c r="F18" s="107"/>
      <c r="G18" s="103"/>
    </row>
    <row r="19" spans="1:7" s="70" customFormat="1" ht="15.75" customHeight="1">
      <c r="A19" s="97"/>
      <c r="B19" s="103"/>
      <c r="C19" s="104"/>
      <c r="D19" s="107"/>
      <c r="E19" s="107"/>
      <c r="F19" s="107"/>
      <c r="G19" s="103"/>
    </row>
    <row r="20" spans="1:7" s="70" customFormat="1" ht="15.75" customHeight="1">
      <c r="A20" s="97"/>
      <c r="B20" s="103"/>
      <c r="C20" s="104"/>
      <c r="D20" s="107"/>
      <c r="E20" s="107"/>
      <c r="F20" s="107"/>
      <c r="G20" s="103"/>
    </row>
    <row r="21" spans="1:7" s="70" customFormat="1" ht="15.75" customHeight="1">
      <c r="A21" s="97"/>
      <c r="B21" s="103"/>
      <c r="C21" s="104"/>
      <c r="D21" s="107"/>
      <c r="E21" s="107"/>
      <c r="F21" s="107"/>
      <c r="G21" s="103"/>
    </row>
    <row r="22" spans="1:7" s="70" customFormat="1" ht="15.75" customHeight="1">
      <c r="A22" s="97"/>
      <c r="B22" s="103"/>
      <c r="C22" s="104"/>
      <c r="D22" s="107"/>
      <c r="E22" s="107"/>
      <c r="F22" s="107"/>
      <c r="G22" s="103"/>
    </row>
    <row r="23" spans="1:7" s="70" customFormat="1" ht="15.75" customHeight="1">
      <c r="A23" s="97"/>
      <c r="B23" s="103"/>
      <c r="C23" s="104"/>
      <c r="D23" s="107"/>
      <c r="E23" s="107"/>
      <c r="F23" s="107"/>
      <c r="G23" s="103"/>
    </row>
    <row r="24" spans="1:7" s="70" customFormat="1" ht="15.75" customHeight="1">
      <c r="A24" s="97"/>
      <c r="B24" s="103"/>
      <c r="C24" s="104"/>
      <c r="D24" s="107"/>
      <c r="E24" s="107"/>
      <c r="F24" s="107"/>
      <c r="G24" s="103"/>
    </row>
    <row r="25" spans="1:7" s="70" customFormat="1" ht="15.75" customHeight="1">
      <c r="A25" s="97"/>
      <c r="B25" s="103"/>
      <c r="C25" s="104"/>
      <c r="D25" s="107"/>
      <c r="E25" s="107"/>
      <c r="F25" s="107"/>
      <c r="G25" s="103"/>
    </row>
    <row r="26" spans="1:7" s="70" customFormat="1" ht="15.75" customHeight="1">
      <c r="A26" s="97"/>
      <c r="B26" s="103"/>
      <c r="C26" s="104"/>
      <c r="D26" s="107"/>
      <c r="E26" s="107"/>
      <c r="F26" s="107"/>
      <c r="G26" s="103"/>
    </row>
    <row r="27" spans="1:7" s="70" customFormat="1" ht="15.75" customHeight="1">
      <c r="A27" s="97"/>
      <c r="B27" s="103"/>
      <c r="C27" s="104"/>
      <c r="D27" s="107"/>
      <c r="E27" s="107"/>
      <c r="F27" s="107"/>
      <c r="G27" s="103"/>
    </row>
    <row r="28" spans="1:7" s="70" customFormat="1" ht="15.75" customHeight="1">
      <c r="A28" s="97"/>
      <c r="B28" s="103"/>
      <c r="C28" s="104"/>
      <c r="D28" s="107"/>
      <c r="E28" s="107"/>
      <c r="F28" s="107"/>
      <c r="G28" s="103"/>
    </row>
    <row r="29" spans="1:7" s="70" customFormat="1" ht="15.75" customHeight="1">
      <c r="A29" s="108" t="s">
        <v>381</v>
      </c>
      <c r="B29" s="109"/>
      <c r="C29" s="109"/>
      <c r="D29" s="107">
        <f>SUM(D6:D28)</f>
        <v>0</v>
      </c>
      <c r="E29" s="107">
        <f>SUM(E6:E28)</f>
        <v>0</v>
      </c>
      <c r="F29" s="107">
        <f>SUM(F6:F28)</f>
        <v>0</v>
      </c>
      <c r="G29" s="103"/>
    </row>
    <row r="30" spans="1:7" s="70" customFormat="1" ht="15.75" customHeight="1">
      <c r="A30" s="113"/>
      <c r="B30" s="84"/>
      <c r="D30" s="135"/>
      <c r="E30" s="85"/>
      <c r="F30" s="85"/>
      <c r="G30" s="84"/>
    </row>
    <row r="31" spans="1:7" s="70" customFormat="1" ht="15.75" customHeight="1">
      <c r="A31" s="113"/>
      <c r="B31" s="84"/>
      <c r="D31" s="135"/>
      <c r="E31" s="85"/>
      <c r="F31" s="85"/>
      <c r="G31" s="84"/>
    </row>
    <row r="32" spans="1:7" ht="15.75" customHeight="1">
      <c r="A32" s="256"/>
      <c r="B32" s="257"/>
      <c r="C32" s="258"/>
      <c r="D32" s="135"/>
      <c r="E32" s="259"/>
      <c r="F32" s="259"/>
      <c r="G32" s="257"/>
    </row>
    <row r="33" ht="15.75" customHeight="1">
      <c r="D33" s="135"/>
    </row>
    <row r="34" ht="15.75" customHeight="1">
      <c r="D34" s="135"/>
    </row>
    <row r="35" ht="15.75" customHeight="1">
      <c r="D35" s="135"/>
    </row>
    <row r="36" ht="15.75" customHeight="1">
      <c r="D36" s="135"/>
    </row>
    <row r="37" ht="15.75" customHeight="1">
      <c r="D37" s="135"/>
    </row>
    <row r="38" ht="15.75" customHeight="1">
      <c r="D38" s="135"/>
    </row>
    <row r="39" ht="15.75" customHeight="1">
      <c r="D39" s="135"/>
    </row>
  </sheetData>
  <sheetProtection/>
  <mergeCells count="1">
    <mergeCell ref="A29:C29"/>
  </mergeCells>
  <dataValidations count="1">
    <dataValidation allowBlank="1" showInputMessage="1" showErrorMessage="1" imeMode="off" sqref="A4"/>
  </dataValidations>
  <hyperlinks>
    <hyperlink ref="A2" location="'表4-6固资汇总'!A1" display="=IF(表3流资汇总!$A$2=&quot;&quot;,&quot;&quot;,表3流资汇总!$A$2)"/>
    <hyperlink ref="B2" location="科目索引!D34" display="=IF(评估申报表填表摘要!$A$2=&quot;&quot;,&quot;&quot;,评估申报表填表摘要!$A$2)"/>
  </hyperlinks>
  <printOptions horizontalCentered="1"/>
  <pageMargins left="0.35433070866141736" right="0.35433070866141736" top="0.5905511811023623" bottom="0.3937007874015748" header="1.05" footer="0.5118110236220472"/>
  <pageSetup horizontalDpi="600" verticalDpi="600" orientation="landscape" paperSize="9"/>
  <headerFooter alignWithMargins="0">
    <oddHeader>&amp;R&amp;9表4-6-7
共&amp;N页第&amp;P页
金额单位：人民币元</oddHeader>
    <oddFooter>&amp;L&amp;9资产占有单位填表人：
填表日期：     年  月  日&amp;C&amp;9评估人员：</oddFooter>
  </headerFooter>
</worksheet>
</file>

<file path=xl/worksheets/sheet55.xml><?xml version="1.0" encoding="utf-8"?>
<worksheet xmlns="http://schemas.openxmlformats.org/spreadsheetml/2006/main" xmlns:r="http://schemas.openxmlformats.org/officeDocument/2006/relationships">
  <dimension ref="A1:R27"/>
  <sheetViews>
    <sheetView workbookViewId="0" topLeftCell="A1">
      <pane xSplit="3" ySplit="6" topLeftCell="D7" activePane="bottomRight" state="frozen"/>
      <selection pane="bottomRight" activeCell="C21" sqref="C21"/>
    </sheetView>
  </sheetViews>
  <sheetFormatPr defaultColWidth="8.75390625" defaultRowHeight="15.75" customHeight="1"/>
  <cols>
    <col min="1" max="1" width="3.625" style="71" customWidth="1"/>
    <col min="2" max="2" width="23.00390625" style="72" customWidth="1"/>
    <col min="3" max="3" width="24.50390625" style="72" customWidth="1"/>
    <col min="4" max="4" width="9.50390625" style="73" customWidth="1"/>
    <col min="5" max="5" width="9.375" style="72" customWidth="1"/>
    <col min="6" max="6" width="6.875" style="72" customWidth="1"/>
    <col min="7" max="7" width="9.125" style="72" customWidth="1"/>
    <col min="8" max="8" width="12.375" style="280" customWidth="1"/>
    <col min="9" max="9" width="10.00390625" style="75" hidden="1" customWidth="1"/>
    <col min="10" max="10" width="8.375" style="74" customWidth="1"/>
    <col min="11" max="11" width="12.00390625" style="74" hidden="1" customWidth="1"/>
    <col min="12" max="12" width="9.375" style="74" customWidth="1"/>
    <col min="13" max="13" width="6.50390625" style="75" customWidth="1"/>
    <col min="14" max="14" width="10.00390625" style="72" customWidth="1"/>
    <col min="15" max="15" width="9.75390625" style="73" hidden="1" customWidth="1"/>
    <col min="16" max="17" width="9.00390625" style="73" hidden="1" customWidth="1"/>
    <col min="18" max="18" width="9.75390625" style="73" bestFit="1" customWidth="1"/>
    <col min="19" max="16384" width="8.75390625" style="73" customWidth="1"/>
  </cols>
  <sheetData>
    <row r="1" spans="1:14" s="69" customFormat="1" ht="24.75" customHeight="1">
      <c r="A1" s="76" t="s">
        <v>673</v>
      </c>
      <c r="B1" s="77"/>
      <c r="C1" s="77"/>
      <c r="D1" s="78"/>
      <c r="E1" s="77"/>
      <c r="F1" s="77"/>
      <c r="G1" s="77"/>
      <c r="H1" s="281"/>
      <c r="I1" s="80"/>
      <c r="J1" s="79"/>
      <c r="K1" s="79"/>
      <c r="L1" s="79"/>
      <c r="M1" s="80"/>
      <c r="N1" s="77"/>
    </row>
    <row r="2" spans="1:14" s="70" customFormat="1" ht="13.5" customHeight="1">
      <c r="A2" s="81" t="str">
        <f>IF('表3流资汇总'!$A$2="","",'表3流资汇总'!$A$2)</f>
        <v>返回</v>
      </c>
      <c r="B2" s="82" t="str">
        <f>IF('评估申报表填表摘要'!$A$2="","",'评估申报表填表摘要'!$A$2)</f>
        <v>返回索引页</v>
      </c>
      <c r="C2" s="282"/>
      <c r="D2" s="83"/>
      <c r="E2" s="282"/>
      <c r="F2" s="282"/>
      <c r="G2" s="282"/>
      <c r="H2" s="283"/>
      <c r="I2" s="248"/>
      <c r="J2" s="85"/>
      <c r="K2" s="85"/>
      <c r="L2" s="135"/>
      <c r="M2" s="248"/>
      <c r="N2" s="111"/>
    </row>
    <row r="3" spans="1:14" s="70" customFormat="1" ht="13.5" customHeight="1">
      <c r="A3" s="87" t="str">
        <f>'结果汇总'!$A$3</f>
        <v>  评估基准日：2020年3月12日</v>
      </c>
      <c r="B3" s="88"/>
      <c r="C3" s="88"/>
      <c r="D3" s="89"/>
      <c r="E3" s="88"/>
      <c r="F3" s="88"/>
      <c r="G3" s="88"/>
      <c r="H3" s="284"/>
      <c r="I3" s="91"/>
      <c r="J3" s="90"/>
      <c r="K3" s="90"/>
      <c r="L3" s="90"/>
      <c r="M3" s="91"/>
      <c r="N3" s="88"/>
    </row>
    <row r="4" spans="1:14" s="70" customFormat="1" ht="13.5" customHeight="1">
      <c r="A4" s="92" t="str">
        <f>'结果汇总'!$A$4</f>
        <v>被评估单位（或者产权持有单位）：左世合、周海翔、云南渝庆建筑劳务有限公司</v>
      </c>
      <c r="B4" s="84"/>
      <c r="C4" s="84"/>
      <c r="E4" s="84"/>
      <c r="F4" s="84"/>
      <c r="G4" s="84"/>
      <c r="H4" s="283"/>
      <c r="I4" s="86"/>
      <c r="J4" s="135"/>
      <c r="K4" s="135"/>
      <c r="L4" s="85"/>
      <c r="M4" s="86"/>
      <c r="N4" s="111"/>
    </row>
    <row r="5" spans="1:14" s="271" customFormat="1" ht="15.75" customHeight="1">
      <c r="A5" s="273" t="s">
        <v>139</v>
      </c>
      <c r="B5" s="273" t="s">
        <v>674</v>
      </c>
      <c r="C5" s="273" t="s">
        <v>675</v>
      </c>
      <c r="D5" s="120" t="s">
        <v>676</v>
      </c>
      <c r="E5" s="273" t="s">
        <v>677</v>
      </c>
      <c r="F5" s="273" t="s">
        <v>678</v>
      </c>
      <c r="G5" s="273" t="s">
        <v>679</v>
      </c>
      <c r="H5" s="285" t="s">
        <v>680</v>
      </c>
      <c r="I5" s="290" t="s">
        <v>681</v>
      </c>
      <c r="J5" s="274" t="s">
        <v>113</v>
      </c>
      <c r="K5" s="138" t="s">
        <v>114</v>
      </c>
      <c r="L5" s="138" t="s">
        <v>115</v>
      </c>
      <c r="M5" s="278" t="s">
        <v>117</v>
      </c>
      <c r="N5" s="273" t="s">
        <v>380</v>
      </c>
    </row>
    <row r="6" spans="1:14" s="272" customFormat="1" ht="15.75" customHeight="1">
      <c r="A6" s="275"/>
      <c r="B6" s="275"/>
      <c r="C6" s="275"/>
      <c r="D6" s="127"/>
      <c r="E6" s="275"/>
      <c r="F6" s="275"/>
      <c r="G6" s="275"/>
      <c r="H6" s="286"/>
      <c r="I6" s="291"/>
      <c r="J6" s="276"/>
      <c r="K6" s="141"/>
      <c r="L6" s="141"/>
      <c r="M6" s="279"/>
      <c r="N6" s="275"/>
    </row>
    <row r="7" spans="1:18" s="70" customFormat="1" ht="15.75" customHeight="1">
      <c r="A7" s="97"/>
      <c r="B7" s="103"/>
      <c r="C7" s="105"/>
      <c r="D7" s="104"/>
      <c r="E7" s="105"/>
      <c r="F7" s="105"/>
      <c r="G7" s="287"/>
      <c r="H7" s="287"/>
      <c r="I7" s="292"/>
      <c r="J7" s="107"/>
      <c r="K7" s="107"/>
      <c r="L7" s="107"/>
      <c r="M7" s="254"/>
      <c r="N7" s="252"/>
      <c r="O7" s="85">
        <f>L7+'生物资产'!K8+'生物资产'!K9</f>
        <v>0</v>
      </c>
      <c r="P7" s="85">
        <f>O7-L7</f>
        <v>0</v>
      </c>
      <c r="Q7" s="294" t="e">
        <f>O7/H7</f>
        <v>#DIV/0!</v>
      </c>
      <c r="R7" s="85"/>
    </row>
    <row r="8" spans="1:17" s="70" customFormat="1" ht="15.75" customHeight="1">
      <c r="A8" s="97"/>
      <c r="B8" s="103"/>
      <c r="C8" s="105"/>
      <c r="D8" s="104"/>
      <c r="E8" s="105"/>
      <c r="F8" s="105"/>
      <c r="G8" s="287"/>
      <c r="H8" s="287"/>
      <c r="I8" s="293"/>
      <c r="J8" s="107"/>
      <c r="K8" s="107"/>
      <c r="L8" s="107"/>
      <c r="M8" s="254"/>
      <c r="N8" s="252"/>
      <c r="O8" s="85">
        <f>L8+'生物资产'!K14+'生物资产'!K15+'生物资产'!K16+'生物资产'!K17</f>
        <v>0</v>
      </c>
      <c r="P8" s="85">
        <f>O8-L8</f>
        <v>0</v>
      </c>
      <c r="Q8" s="294" t="e">
        <f>O8/H8</f>
        <v>#DIV/0!</v>
      </c>
    </row>
    <row r="9" spans="1:17" s="70" customFormat="1" ht="15.75" customHeight="1">
      <c r="A9" s="97"/>
      <c r="B9" s="103"/>
      <c r="C9" s="105"/>
      <c r="D9" s="104"/>
      <c r="E9" s="105"/>
      <c r="F9" s="105"/>
      <c r="G9" s="105"/>
      <c r="H9" s="287"/>
      <c r="I9" s="293"/>
      <c r="J9" s="107"/>
      <c r="K9" s="107"/>
      <c r="L9" s="107"/>
      <c r="M9" s="254"/>
      <c r="N9" s="103"/>
      <c r="O9" s="85">
        <f>L9+'生物资产'!K10+'生物资产'!K11+'生物资产'!K12+'生物资产'!K13</f>
        <v>0</v>
      </c>
      <c r="P9" s="85">
        <f>O9-L9</f>
        <v>0</v>
      </c>
      <c r="Q9" s="294" t="e">
        <f>O9/H9</f>
        <v>#DIV/0!</v>
      </c>
    </row>
    <row r="10" spans="1:15" s="70" customFormat="1" ht="15.75" customHeight="1">
      <c r="A10" s="97"/>
      <c r="B10" s="103"/>
      <c r="C10" s="105"/>
      <c r="D10" s="104"/>
      <c r="E10" s="105"/>
      <c r="F10" s="105"/>
      <c r="G10" s="105"/>
      <c r="H10" s="287"/>
      <c r="I10" s="293"/>
      <c r="J10" s="107"/>
      <c r="K10" s="107"/>
      <c r="L10" s="107"/>
      <c r="M10" s="254">
        <f>IF(OR(K10=0,K10=""),"",ROUND((L10-K10)/K10*100,2))</f>
      </c>
      <c r="N10" s="103"/>
      <c r="O10" s="85">
        <f>SUM(O7:O9)</f>
        <v>0</v>
      </c>
    </row>
    <row r="11" spans="1:16" s="70" customFormat="1" ht="15.75" customHeight="1">
      <c r="A11" s="97"/>
      <c r="B11" s="103"/>
      <c r="C11" s="103"/>
      <c r="D11" s="104"/>
      <c r="E11" s="105"/>
      <c r="F11" s="105"/>
      <c r="G11" s="105"/>
      <c r="H11" s="287"/>
      <c r="I11" s="293"/>
      <c r="J11" s="107"/>
      <c r="K11" s="107"/>
      <c r="L11" s="107"/>
      <c r="M11" s="254">
        <f>IF(OR(K11=0,K11=""),"",ROUND((L11-K11)/K11*100,2))</f>
      </c>
      <c r="N11" s="103"/>
      <c r="P11" s="294"/>
    </row>
    <row r="12" spans="1:15" s="70" customFormat="1" ht="15.75" customHeight="1">
      <c r="A12" s="97"/>
      <c r="B12" s="103"/>
      <c r="C12" s="103"/>
      <c r="D12" s="104"/>
      <c r="E12" s="105"/>
      <c r="F12" s="105"/>
      <c r="G12" s="105"/>
      <c r="H12" s="287"/>
      <c r="I12" s="293"/>
      <c r="J12" s="107"/>
      <c r="K12" s="107"/>
      <c r="L12" s="107"/>
      <c r="M12" s="254">
        <f>IF(OR(K12=0,K12=""),"",ROUND((L12-K12)/K12*100,2))</f>
      </c>
      <c r="N12" s="103"/>
      <c r="O12" s="294"/>
    </row>
    <row r="13" spans="1:14" s="70" customFormat="1" ht="15.75" customHeight="1">
      <c r="A13" s="97"/>
      <c r="B13" s="103"/>
      <c r="C13" s="103"/>
      <c r="D13" s="104"/>
      <c r="E13" s="105"/>
      <c r="F13" s="105"/>
      <c r="G13" s="105"/>
      <c r="H13" s="287"/>
      <c r="I13" s="293"/>
      <c r="J13" s="107"/>
      <c r="K13" s="107"/>
      <c r="L13" s="107"/>
      <c r="M13" s="254">
        <f>IF(OR(K13=0,K13=""),"",ROUND((L13-K13)/K13*100,2))</f>
      </c>
      <c r="N13" s="103"/>
    </row>
    <row r="14" spans="1:15" s="70" customFormat="1" ht="15.75" customHeight="1">
      <c r="A14" s="97"/>
      <c r="B14" s="103"/>
      <c r="C14" s="103"/>
      <c r="D14" s="104"/>
      <c r="E14" s="105"/>
      <c r="F14" s="105"/>
      <c r="G14" s="105"/>
      <c r="H14" s="287"/>
      <c r="I14" s="293"/>
      <c r="J14" s="107"/>
      <c r="K14" s="107"/>
      <c r="L14" s="107"/>
      <c r="M14" s="254">
        <f>IF(OR(K14=0,K14=""),"",ROUND((L14-K14)/K14*100,2))</f>
      </c>
      <c r="N14" s="103"/>
      <c r="O14" s="294"/>
    </row>
    <row r="15" spans="1:14" s="70" customFormat="1" ht="15.75" customHeight="1">
      <c r="A15" s="108" t="s">
        <v>381</v>
      </c>
      <c r="B15" s="109"/>
      <c r="C15" s="109"/>
      <c r="D15" s="109"/>
      <c r="E15" s="109"/>
      <c r="F15" s="109"/>
      <c r="G15" s="110"/>
      <c r="H15" s="287">
        <f>SUM(H7:H14)</f>
        <v>0</v>
      </c>
      <c r="I15" s="107">
        <f>SUM(I7:I14)</f>
        <v>0</v>
      </c>
      <c r="J15" s="107">
        <f>SUM(J7:J14)</f>
        <v>0</v>
      </c>
      <c r="K15" s="107"/>
      <c r="L15" s="107">
        <f>SUM(L7:L14)</f>
        <v>0</v>
      </c>
      <c r="M15" s="107">
        <f>SUM(M7:M14)</f>
        <v>0</v>
      </c>
      <c r="N15" s="107">
        <f>SUM(N7:N14)</f>
        <v>0</v>
      </c>
    </row>
    <row r="16" spans="1:14" s="70" customFormat="1" ht="15.75" customHeight="1">
      <c r="A16" s="113"/>
      <c r="B16" s="84"/>
      <c r="C16" s="84"/>
      <c r="D16" s="70" t="s">
        <v>682</v>
      </c>
      <c r="E16" s="84"/>
      <c r="F16" s="84"/>
      <c r="G16" s="84"/>
      <c r="H16" s="283"/>
      <c r="I16" s="86"/>
      <c r="J16" s="135"/>
      <c r="K16" s="85"/>
      <c r="L16" s="85"/>
      <c r="M16" s="86"/>
      <c r="N16" s="84"/>
    </row>
    <row r="17" spans="1:14" s="70" customFormat="1" ht="15.75" customHeight="1">
      <c r="A17" s="113"/>
      <c r="B17" s="84"/>
      <c r="C17" s="84"/>
      <c r="E17" s="84"/>
      <c r="F17" s="84" t="s">
        <v>683</v>
      </c>
      <c r="G17" s="84"/>
      <c r="H17" s="283"/>
      <c r="I17" s="86"/>
      <c r="J17" s="135"/>
      <c r="K17" s="85"/>
      <c r="L17" s="85"/>
      <c r="M17" s="86"/>
      <c r="N17" s="84"/>
    </row>
    <row r="18" spans="1:14" ht="15.75" customHeight="1">
      <c r="A18" s="256"/>
      <c r="B18" s="257"/>
      <c r="C18" s="257"/>
      <c r="D18" s="258"/>
      <c r="E18" s="257"/>
      <c r="F18" s="257" t="s">
        <v>684</v>
      </c>
      <c r="G18" s="257"/>
      <c r="H18" s="288"/>
      <c r="I18" s="260"/>
      <c r="J18" s="135"/>
      <c r="K18" s="259"/>
      <c r="L18" s="259"/>
      <c r="M18" s="260"/>
      <c r="N18" s="257"/>
    </row>
    <row r="19" spans="1:14" ht="15.75" customHeight="1">
      <c r="A19" s="256"/>
      <c r="B19" s="257"/>
      <c r="C19" s="257"/>
      <c r="D19" s="258"/>
      <c r="E19" s="257"/>
      <c r="F19" s="257"/>
      <c r="G19" s="257"/>
      <c r="H19" s="289"/>
      <c r="I19" s="260"/>
      <c r="J19" s="135"/>
      <c r="K19" s="259"/>
      <c r="L19" s="259"/>
      <c r="M19" s="260"/>
      <c r="N19" s="257"/>
    </row>
    <row r="20" spans="1:14" ht="15.75" customHeight="1">
      <c r="A20" s="256"/>
      <c r="B20" s="257"/>
      <c r="C20" s="257"/>
      <c r="D20" s="258"/>
      <c r="E20" s="257"/>
      <c r="F20" s="257"/>
      <c r="G20" s="257"/>
      <c r="H20" s="289"/>
      <c r="I20" s="260"/>
      <c r="J20" s="135"/>
      <c r="K20" s="259"/>
      <c r="L20" s="259"/>
      <c r="M20" s="260"/>
      <c r="N20" s="257"/>
    </row>
    <row r="21" ht="15.75" customHeight="1">
      <c r="J21" s="135"/>
    </row>
    <row r="22" ht="15.75" customHeight="1">
      <c r="J22" s="135"/>
    </row>
    <row r="23" ht="15.75" customHeight="1">
      <c r="J23" s="135"/>
    </row>
    <row r="24" ht="15.75" customHeight="1">
      <c r="J24" s="135"/>
    </row>
    <row r="25" ht="15.75" customHeight="1">
      <c r="J25" s="135"/>
    </row>
    <row r="26" ht="15.75" customHeight="1">
      <c r="J26" s="135"/>
    </row>
    <row r="27" ht="15.75" customHeight="1">
      <c r="J27" s="135"/>
    </row>
  </sheetData>
  <sheetProtection/>
  <mergeCells count="15">
    <mergeCell ref="A15:G15"/>
    <mergeCell ref="A5:A6"/>
    <mergeCell ref="B5:B6"/>
    <mergeCell ref="C5:C6"/>
    <mergeCell ref="D5:D6"/>
    <mergeCell ref="E5:E6"/>
    <mergeCell ref="F5:F6"/>
    <mergeCell ref="G5:G6"/>
    <mergeCell ref="H5:H6"/>
    <mergeCell ref="I5:I6"/>
    <mergeCell ref="J5:J6"/>
    <mergeCell ref="K5:K6"/>
    <mergeCell ref="L5:L6"/>
    <mergeCell ref="M5:M6"/>
    <mergeCell ref="N5:N6"/>
  </mergeCells>
  <dataValidations count="1">
    <dataValidation allowBlank="1" showInputMessage="1" showErrorMessage="1" imeMode="off" sqref="A4"/>
  </dataValidations>
  <hyperlinks>
    <hyperlink ref="A2" location="'表4-10无形资产汇总'!B37" display="=IF(表3流资汇总!$A$2=&quot;&quot;,&quot;&quot;,表3流资汇总!$A$2)"/>
    <hyperlink ref="B2" location="科目索引!C27" display="=IF(评估申报表填表摘要!$A$2=&quot;&quot;,&quot;&quot;,评估申报表填表摘要!$A$2)"/>
  </hyperlinks>
  <printOptions horizontalCentered="1"/>
  <pageMargins left="0.35433070866141736" right="0.35433070866141736" top="0.5905511811023623" bottom="0.7874015748031497" header="1.062992125984252" footer="0.31496062992125984"/>
  <pageSetup horizontalDpi="600" verticalDpi="600" orientation="landscape" paperSize="9"/>
  <headerFooter alignWithMargins="0">
    <oddHeader>&amp;R&amp;9表4-10-1
共&amp;N页第&amp;P页
金额单位：人民币元</oddHeader>
    <oddFooter>&amp;L&amp;9被评估单位（或产权持有单位）填表人：
填表日期：     年  月  日&amp;C&amp;9评估人员：冯敏云、毕兆强
</oddFooter>
  </headerFooter>
</worksheet>
</file>

<file path=xl/worksheets/sheet56.xml><?xml version="1.0" encoding="utf-8"?>
<worksheet xmlns="http://schemas.openxmlformats.org/spreadsheetml/2006/main" xmlns:r="http://schemas.openxmlformats.org/officeDocument/2006/relationships">
  <dimension ref="A1:K29"/>
  <sheetViews>
    <sheetView workbookViewId="0" topLeftCell="A1">
      <pane xSplit="2" ySplit="6" topLeftCell="C7" activePane="bottomRight" state="frozen"/>
      <selection pane="bottomRight" activeCell="E20" sqref="E20"/>
    </sheetView>
  </sheetViews>
  <sheetFormatPr defaultColWidth="8.75390625" defaultRowHeight="15.75" customHeight="1"/>
  <cols>
    <col min="1" max="1" width="3.625" style="71" customWidth="1"/>
    <col min="2" max="2" width="18.625" style="72" customWidth="1"/>
    <col min="3" max="3" width="6.625" style="73" customWidth="1"/>
    <col min="4" max="4" width="7.625" style="73" customWidth="1"/>
    <col min="5" max="7" width="13.625" style="74" customWidth="1"/>
    <col min="8" max="8" width="7.625" style="71" customWidth="1"/>
    <col min="9" max="9" width="13.625" style="74" customWidth="1"/>
    <col min="10" max="10" width="9.75390625" style="75" customWidth="1"/>
    <col min="11" max="11" width="13.875" style="72" customWidth="1"/>
    <col min="12" max="16384" width="8.75390625" style="73" customWidth="1"/>
  </cols>
  <sheetData>
    <row r="1" spans="1:11" s="69" customFormat="1" ht="24.75" customHeight="1">
      <c r="A1" s="76" t="s">
        <v>685</v>
      </c>
      <c r="B1" s="77"/>
      <c r="C1" s="78"/>
      <c r="D1" s="78"/>
      <c r="E1" s="79"/>
      <c r="F1" s="79"/>
      <c r="G1" s="79"/>
      <c r="H1" s="76"/>
      <c r="I1" s="79"/>
      <c r="J1" s="80"/>
      <c r="K1" s="77"/>
    </row>
    <row r="2" spans="1:11" s="70" customFormat="1" ht="13.5" customHeight="1">
      <c r="A2" s="81" t="str">
        <f>IF('表3流资汇总'!$A$2="","",'表3流资汇总'!$A$2)</f>
        <v>返回</v>
      </c>
      <c r="B2" s="82" t="str">
        <f>IF('评估申报表填表摘要'!$A$2="","",'评估申报表填表摘要'!$A$2)</f>
        <v>返回索引页</v>
      </c>
      <c r="C2" s="83"/>
      <c r="D2" s="83"/>
      <c r="E2" s="135"/>
      <c r="F2" s="85"/>
      <c r="G2" s="85"/>
      <c r="H2" s="113"/>
      <c r="I2" s="135"/>
      <c r="J2" s="248"/>
      <c r="K2" s="111"/>
    </row>
    <row r="3" spans="1:11" s="70" customFormat="1" ht="13.5" customHeight="1">
      <c r="A3" s="87" t="str">
        <f>'结果汇总'!$A$3</f>
        <v>  评估基准日：2020年3月12日</v>
      </c>
      <c r="B3" s="88"/>
      <c r="C3" s="89"/>
      <c r="D3" s="89"/>
      <c r="E3" s="90"/>
      <c r="F3" s="90"/>
      <c r="G3" s="90"/>
      <c r="H3" s="87"/>
      <c r="I3" s="90"/>
      <c r="J3" s="91"/>
      <c r="K3" s="88"/>
    </row>
    <row r="4" spans="1:11" s="70" customFormat="1" ht="13.5" customHeight="1">
      <c r="A4" s="92" t="str">
        <f>'结果汇总'!$A$4</f>
        <v>被评估单位（或者产权持有单位）：左世合、周海翔、云南渝庆建筑劳务有限公司</v>
      </c>
      <c r="B4" s="84"/>
      <c r="E4" s="85"/>
      <c r="F4" s="135"/>
      <c r="G4" s="135"/>
      <c r="H4" s="266"/>
      <c r="I4" s="85"/>
      <c r="J4" s="86"/>
      <c r="K4" s="111"/>
    </row>
    <row r="5" spans="1:11" s="271" customFormat="1" ht="15.75" customHeight="1">
      <c r="A5" s="273" t="s">
        <v>139</v>
      </c>
      <c r="B5" s="273" t="s">
        <v>686</v>
      </c>
      <c r="C5" s="120" t="s">
        <v>687</v>
      </c>
      <c r="D5" s="120" t="s">
        <v>688</v>
      </c>
      <c r="E5" s="274" t="s">
        <v>681</v>
      </c>
      <c r="F5" s="274" t="s">
        <v>113</v>
      </c>
      <c r="G5" s="138" t="s">
        <v>114</v>
      </c>
      <c r="H5" s="193" t="s">
        <v>689</v>
      </c>
      <c r="I5" s="138" t="s">
        <v>115</v>
      </c>
      <c r="J5" s="278" t="s">
        <v>690</v>
      </c>
      <c r="K5" s="273" t="s">
        <v>380</v>
      </c>
    </row>
    <row r="6" spans="1:11" s="272" customFormat="1" ht="15.75" customHeight="1">
      <c r="A6" s="275"/>
      <c r="B6" s="275"/>
      <c r="C6" s="127"/>
      <c r="D6" s="127"/>
      <c r="E6" s="276"/>
      <c r="F6" s="276"/>
      <c r="G6" s="141"/>
      <c r="H6" s="196"/>
      <c r="I6" s="141"/>
      <c r="J6" s="279"/>
      <c r="K6" s="275"/>
    </row>
    <row r="7" spans="1:11" s="70" customFormat="1" ht="15.75" customHeight="1">
      <c r="A7" s="97"/>
      <c r="B7" s="255"/>
      <c r="C7" s="104"/>
      <c r="D7" s="277"/>
      <c r="E7" s="106"/>
      <c r="F7" s="107"/>
      <c r="G7" s="107"/>
      <c r="H7" s="97"/>
      <c r="I7" s="107"/>
      <c r="J7" s="254"/>
      <c r="K7" s="252"/>
    </row>
    <row r="8" spans="1:11" s="70" customFormat="1" ht="15.75" customHeight="1">
      <c r="A8" s="97"/>
      <c r="B8" s="103"/>
      <c r="C8" s="104"/>
      <c r="D8" s="277"/>
      <c r="E8" s="106"/>
      <c r="F8" s="107"/>
      <c r="G8" s="107"/>
      <c r="H8" s="97"/>
      <c r="I8" s="107"/>
      <c r="J8" s="254"/>
      <c r="K8" s="252"/>
    </row>
    <row r="9" spans="1:11" s="70" customFormat="1" ht="15.75" customHeight="1">
      <c r="A9" s="97"/>
      <c r="B9" s="255"/>
      <c r="C9" s="104"/>
      <c r="D9" s="277"/>
      <c r="E9" s="106"/>
      <c r="F9" s="107"/>
      <c r="G9" s="107"/>
      <c r="H9" s="270"/>
      <c r="I9" s="107"/>
      <c r="J9" s="254"/>
      <c r="K9" s="103"/>
    </row>
    <row r="10" spans="1:11" s="70" customFormat="1" ht="15.75" customHeight="1">
      <c r="A10" s="97"/>
      <c r="B10" s="103"/>
      <c r="C10" s="104"/>
      <c r="D10" s="277"/>
      <c r="E10" s="106"/>
      <c r="F10" s="107"/>
      <c r="G10" s="107"/>
      <c r="H10" s="270"/>
      <c r="I10" s="107"/>
      <c r="J10" s="254"/>
      <c r="K10" s="103"/>
    </row>
    <row r="11" spans="1:11" s="70" customFormat="1" ht="15.75" customHeight="1">
      <c r="A11" s="97"/>
      <c r="B11" s="103"/>
      <c r="C11" s="104"/>
      <c r="D11" s="277"/>
      <c r="E11" s="106"/>
      <c r="F11" s="107"/>
      <c r="G11" s="107"/>
      <c r="H11" s="270"/>
      <c r="I11" s="107"/>
      <c r="J11" s="254">
        <f aca="true" t="shared" si="0" ref="J11:J17">IF(OR(G11=0,G11=""),"",ROUND((I11-G11)/G11*100,2))</f>
      </c>
      <c r="K11" s="103"/>
    </row>
    <row r="12" spans="1:11" s="70" customFormat="1" ht="15.75" customHeight="1">
      <c r="A12" s="97"/>
      <c r="B12" s="103"/>
      <c r="C12" s="104"/>
      <c r="D12" s="277"/>
      <c r="E12" s="106"/>
      <c r="F12" s="107"/>
      <c r="G12" s="107"/>
      <c r="H12" s="270"/>
      <c r="I12" s="107"/>
      <c r="J12" s="254">
        <f t="shared" si="0"/>
      </c>
      <c r="K12" s="103"/>
    </row>
    <row r="13" spans="1:11" s="70" customFormat="1" ht="15.75" customHeight="1">
      <c r="A13" s="97"/>
      <c r="B13" s="103"/>
      <c r="C13" s="104"/>
      <c r="D13" s="277"/>
      <c r="E13" s="106"/>
      <c r="F13" s="107"/>
      <c r="G13" s="107"/>
      <c r="H13" s="270"/>
      <c r="I13" s="107"/>
      <c r="J13" s="254">
        <f t="shared" si="0"/>
      </c>
      <c r="K13" s="103"/>
    </row>
    <row r="14" spans="1:11" s="70" customFormat="1" ht="15.75" customHeight="1">
      <c r="A14" s="97"/>
      <c r="B14" s="103"/>
      <c r="C14" s="104"/>
      <c r="D14" s="277"/>
      <c r="E14" s="106"/>
      <c r="F14" s="107"/>
      <c r="G14" s="107"/>
      <c r="H14" s="270"/>
      <c r="I14" s="107"/>
      <c r="J14" s="254">
        <f t="shared" si="0"/>
      </c>
      <c r="K14" s="103"/>
    </row>
    <row r="15" spans="1:11" s="70" customFormat="1" ht="15.75" customHeight="1">
      <c r="A15" s="97"/>
      <c r="B15" s="103"/>
      <c r="C15" s="104"/>
      <c r="D15" s="277"/>
      <c r="E15" s="106"/>
      <c r="F15" s="107"/>
      <c r="G15" s="107"/>
      <c r="H15" s="270"/>
      <c r="I15" s="107"/>
      <c r="J15" s="254">
        <f t="shared" si="0"/>
      </c>
      <c r="K15" s="103"/>
    </row>
    <row r="16" spans="1:11" s="70" customFormat="1" ht="15.75" customHeight="1">
      <c r="A16" s="97"/>
      <c r="B16" s="103"/>
      <c r="C16" s="104"/>
      <c r="D16" s="277"/>
      <c r="E16" s="106"/>
      <c r="F16" s="107"/>
      <c r="G16" s="107"/>
      <c r="H16" s="270"/>
      <c r="I16" s="107"/>
      <c r="J16" s="254">
        <f t="shared" si="0"/>
      </c>
      <c r="K16" s="103"/>
    </row>
    <row r="17" spans="1:11" s="70" customFormat="1" ht="15.75" customHeight="1">
      <c r="A17" s="108" t="s">
        <v>381</v>
      </c>
      <c r="B17" s="109"/>
      <c r="C17" s="109"/>
      <c r="D17" s="109"/>
      <c r="E17" s="107">
        <f>SUM(E7:E16)</f>
        <v>0</v>
      </c>
      <c r="F17" s="107">
        <f>SUM(F7:F16)</f>
        <v>0</v>
      </c>
      <c r="G17" s="107">
        <f>SUM(G7:G16)</f>
        <v>0</v>
      </c>
      <c r="H17" s="270"/>
      <c r="I17" s="107">
        <f>SUM(I7:I16)</f>
        <v>0</v>
      </c>
      <c r="J17" s="254">
        <f t="shared" si="0"/>
      </c>
      <c r="K17" s="103"/>
    </row>
    <row r="18" spans="1:11" s="70" customFormat="1" ht="15.75" customHeight="1">
      <c r="A18" s="113"/>
      <c r="B18" s="84"/>
      <c r="E18" s="85"/>
      <c r="F18" s="135"/>
      <c r="G18" s="85"/>
      <c r="H18" s="113"/>
      <c r="I18" s="85"/>
      <c r="J18" s="86"/>
      <c r="K18" s="84"/>
    </row>
    <row r="19" spans="1:11" s="70" customFormat="1" ht="15.75" customHeight="1">
      <c r="A19" s="113"/>
      <c r="B19" s="84"/>
      <c r="E19" s="85"/>
      <c r="F19" s="135"/>
      <c r="G19" s="85"/>
      <c r="H19" s="113"/>
      <c r="I19" s="85"/>
      <c r="J19" s="86"/>
      <c r="K19" s="84"/>
    </row>
    <row r="20" spans="1:11" ht="15.75" customHeight="1">
      <c r="A20" s="256"/>
      <c r="B20" s="257"/>
      <c r="C20" s="258"/>
      <c r="D20" s="258"/>
      <c r="E20" s="259"/>
      <c r="F20" s="135"/>
      <c r="G20" s="259"/>
      <c r="H20" s="256"/>
      <c r="I20" s="259"/>
      <c r="J20" s="260"/>
      <c r="K20" s="257"/>
    </row>
    <row r="21" spans="1:11" ht="15.75" customHeight="1">
      <c r="A21" s="256"/>
      <c r="B21" s="257"/>
      <c r="C21" s="258"/>
      <c r="D21" s="258"/>
      <c r="E21" s="259"/>
      <c r="F21" s="135"/>
      <c r="G21" s="259"/>
      <c r="H21" s="256"/>
      <c r="I21" s="259"/>
      <c r="J21" s="260"/>
      <c r="K21" s="257"/>
    </row>
    <row r="22" spans="1:11" ht="15.75" customHeight="1">
      <c r="A22" s="256"/>
      <c r="B22" s="257"/>
      <c r="C22" s="258"/>
      <c r="D22" s="258"/>
      <c r="E22" s="259"/>
      <c r="F22" s="135"/>
      <c r="G22" s="259"/>
      <c r="H22" s="256"/>
      <c r="I22" s="259"/>
      <c r="J22" s="260"/>
      <c r="K22" s="257"/>
    </row>
    <row r="23" ht="15.75" customHeight="1">
      <c r="F23" s="135"/>
    </row>
    <row r="24" ht="15.75" customHeight="1">
      <c r="F24" s="135"/>
    </row>
    <row r="25" ht="15.75" customHeight="1">
      <c r="F25" s="135"/>
    </row>
    <row r="26" ht="15.75" customHeight="1">
      <c r="F26" s="135"/>
    </row>
    <row r="27" ht="15.75" customHeight="1">
      <c r="F27" s="135"/>
    </row>
    <row r="28" ht="15.75" customHeight="1">
      <c r="F28" s="135"/>
    </row>
    <row r="29" ht="15.75" customHeight="1">
      <c r="F29" s="135"/>
    </row>
  </sheetData>
  <sheetProtection/>
  <mergeCells count="12">
    <mergeCell ref="A17:C17"/>
    <mergeCell ref="A5:A6"/>
    <mergeCell ref="B5:B6"/>
    <mergeCell ref="C5:C6"/>
    <mergeCell ref="D5:D6"/>
    <mergeCell ref="E5:E6"/>
    <mergeCell ref="F5:F6"/>
    <mergeCell ref="G5:G6"/>
    <mergeCell ref="H5:H6"/>
    <mergeCell ref="I5:I6"/>
    <mergeCell ref="J5:J6"/>
    <mergeCell ref="K5:K6"/>
  </mergeCells>
  <dataValidations count="1">
    <dataValidation allowBlank="1" showInputMessage="1" showErrorMessage="1" imeMode="off" sqref="A4"/>
  </dataValidations>
  <hyperlinks>
    <hyperlink ref="A2" location="'表4-10无形资产汇总'!B38" display="=IF(表3流资汇总!$A$2=&quot;&quot;,&quot;&quot;,表3流资汇总!$A$2)"/>
    <hyperlink ref="B2" location="科目索引!C28" display="=IF(评估申报表填表摘要!$A$2=&quot;&quot;,&quot;&quot;,评估申报表填表摘要!$A$2)"/>
  </hyperlinks>
  <printOptions horizontalCentered="1"/>
  <pageMargins left="0.35433070866141736" right="0.35433070866141736" top="0.5905511811023623" bottom="0.7874015748031497" header="1.062992125984252" footer="0.4724409448818898"/>
  <pageSetup horizontalDpi="600" verticalDpi="600" orientation="landscape" paperSize="9"/>
  <headerFooter alignWithMargins="0">
    <oddHeader>&amp;R&amp;9表4-10-2
共&amp;N页第&amp;P页
金额单位：人民币元</oddHeader>
    <oddFooter>&amp;L&amp;9资产占有单位填表人：
填表日期：     年  月  日&amp;C&amp;9评估人员：
</oddFooter>
  </headerFooter>
</worksheet>
</file>

<file path=xl/worksheets/sheet57.xml><?xml version="1.0" encoding="utf-8"?>
<worksheet xmlns="http://schemas.openxmlformats.org/spreadsheetml/2006/main" xmlns:r="http://schemas.openxmlformats.org/officeDocument/2006/relationships">
  <dimension ref="A1:K40"/>
  <sheetViews>
    <sheetView workbookViewId="0" topLeftCell="A1">
      <pane xSplit="2" ySplit="5" topLeftCell="C6" activePane="bottomRight" state="frozen"/>
      <selection pane="bottomRight" activeCell="A1" sqref="A1"/>
    </sheetView>
  </sheetViews>
  <sheetFormatPr defaultColWidth="8.75390625" defaultRowHeight="15.75" customHeight="1"/>
  <cols>
    <col min="1" max="1" width="4.625" style="71" customWidth="1"/>
    <col min="2" max="2" width="20.625" style="264" customWidth="1"/>
    <col min="3" max="3" width="7.625" style="73" customWidth="1"/>
    <col min="4" max="4" width="13.625" style="74" customWidth="1"/>
    <col min="5" max="5" width="9.625" style="71" customWidth="1"/>
    <col min="6" max="7" width="13.625" style="74" customWidth="1"/>
    <col min="8" max="8" width="9.625" style="71" customWidth="1"/>
    <col min="9" max="9" width="13.625" style="74" customWidth="1"/>
    <col min="10" max="10" width="6.75390625" style="75" bestFit="1" customWidth="1"/>
    <col min="11" max="11" width="8.625" style="72" customWidth="1"/>
    <col min="12" max="16384" width="8.75390625" style="73" customWidth="1"/>
  </cols>
  <sheetData>
    <row r="1" spans="1:11" s="69" customFormat="1" ht="24.75" customHeight="1">
      <c r="A1" s="76" t="s">
        <v>691</v>
      </c>
      <c r="B1" s="77"/>
      <c r="C1" s="78"/>
      <c r="D1" s="79"/>
      <c r="E1" s="76"/>
      <c r="F1" s="79"/>
      <c r="G1" s="79"/>
      <c r="H1" s="76"/>
      <c r="I1" s="79"/>
      <c r="J1" s="80"/>
      <c r="K1" s="77"/>
    </row>
    <row r="2" spans="1:11" s="70" customFormat="1" ht="13.5" customHeight="1">
      <c r="A2" s="81" t="str">
        <f>IF('表3流资汇总'!$A$2="","",'表3流资汇总'!$A$2)</f>
        <v>返回</v>
      </c>
      <c r="B2" s="265" t="str">
        <f>IF('评估申报表填表摘要'!$A$2="","",'评估申报表填表摘要'!$A$2)</f>
        <v>返回索引页</v>
      </c>
      <c r="C2" s="83"/>
      <c r="D2" s="135"/>
      <c r="E2" s="266"/>
      <c r="F2" s="85"/>
      <c r="G2" s="85"/>
      <c r="H2" s="113"/>
      <c r="I2" s="135"/>
      <c r="J2" s="248"/>
      <c r="K2" s="111"/>
    </row>
    <row r="3" spans="1:11" s="70" customFormat="1" ht="13.5" customHeight="1">
      <c r="A3" s="87" t="str">
        <f>'结果汇总'!$A$3</f>
        <v>  评估基准日：2020年3月12日</v>
      </c>
      <c r="B3" s="88"/>
      <c r="C3" s="89"/>
      <c r="D3" s="90"/>
      <c r="E3" s="87"/>
      <c r="F3" s="90"/>
      <c r="G3" s="90"/>
      <c r="H3" s="87"/>
      <c r="I3" s="90"/>
      <c r="J3" s="91"/>
      <c r="K3" s="88"/>
    </row>
    <row r="4" spans="1:11" s="70" customFormat="1" ht="13.5" customHeight="1">
      <c r="A4" s="92" t="str">
        <f>'结果汇总'!$A$4</f>
        <v>被评估单位（或者产权持有单位）：左世合、周海翔、云南渝庆建筑劳务有限公司</v>
      </c>
      <c r="B4" s="267"/>
      <c r="D4" s="85"/>
      <c r="E4" s="113"/>
      <c r="F4" s="135"/>
      <c r="G4" s="135"/>
      <c r="H4" s="266"/>
      <c r="I4" s="85"/>
      <c r="J4" s="86"/>
      <c r="K4" s="111"/>
    </row>
    <row r="5" spans="1:11" s="70" customFormat="1" ht="15.75" customHeight="1">
      <c r="A5" s="97" t="s">
        <v>139</v>
      </c>
      <c r="B5" s="98" t="s">
        <v>692</v>
      </c>
      <c r="C5" s="99" t="s">
        <v>693</v>
      </c>
      <c r="D5" s="249" t="s">
        <v>694</v>
      </c>
      <c r="E5" s="268" t="s">
        <v>695</v>
      </c>
      <c r="F5" s="249" t="s">
        <v>113</v>
      </c>
      <c r="G5" s="250" t="s">
        <v>114</v>
      </c>
      <c r="H5" s="269" t="s">
        <v>696</v>
      </c>
      <c r="I5" s="250" t="s">
        <v>115</v>
      </c>
      <c r="J5" s="251" t="s">
        <v>117</v>
      </c>
      <c r="K5" s="98" t="s">
        <v>380</v>
      </c>
    </row>
    <row r="6" spans="1:11" s="83" customFormat="1" ht="15.75" customHeight="1">
      <c r="A6" s="125"/>
      <c r="B6" s="252"/>
      <c r="C6" s="253"/>
      <c r="D6" s="162"/>
      <c r="E6" s="125"/>
      <c r="F6" s="107"/>
      <c r="G6" s="106"/>
      <c r="H6" s="97"/>
      <c r="I6" s="106"/>
      <c r="J6" s="254">
        <f aca="true" t="shared" si="0" ref="J6:J30">IF(OR(G6=0,G6=""),"",ROUND((I6-G6)/G6*100,2))</f>
      </c>
      <c r="K6" s="252"/>
    </row>
    <row r="7" spans="1:11" s="70" customFormat="1" ht="15.75" customHeight="1">
      <c r="A7" s="97"/>
      <c r="B7" s="255"/>
      <c r="C7" s="104"/>
      <c r="D7" s="106"/>
      <c r="E7" s="97"/>
      <c r="F7" s="107"/>
      <c r="G7" s="106"/>
      <c r="H7" s="97"/>
      <c r="I7" s="106"/>
      <c r="J7" s="254">
        <f t="shared" si="0"/>
      </c>
      <c r="K7" s="252"/>
    </row>
    <row r="8" spans="1:11" s="70" customFormat="1" ht="15.75" customHeight="1">
      <c r="A8" s="125"/>
      <c r="B8" s="103"/>
      <c r="C8" s="104"/>
      <c r="D8" s="106"/>
      <c r="E8" s="97"/>
      <c r="F8" s="107"/>
      <c r="G8" s="106"/>
      <c r="H8" s="97"/>
      <c r="I8" s="106"/>
      <c r="J8" s="254">
        <f t="shared" si="0"/>
      </c>
      <c r="K8" s="252"/>
    </row>
    <row r="9" spans="1:11" s="70" customFormat="1" ht="15.75" customHeight="1">
      <c r="A9" s="97"/>
      <c r="B9" s="255"/>
      <c r="C9" s="104"/>
      <c r="D9" s="106"/>
      <c r="E9" s="97"/>
      <c r="F9" s="107"/>
      <c r="G9" s="107"/>
      <c r="H9" s="270"/>
      <c r="I9" s="107"/>
      <c r="J9" s="254">
        <f t="shared" si="0"/>
      </c>
      <c r="K9" s="103"/>
    </row>
    <row r="10" spans="1:11" s="70" customFormat="1" ht="15.75" customHeight="1">
      <c r="A10" s="125"/>
      <c r="B10" s="103"/>
      <c r="C10" s="104"/>
      <c r="D10" s="106"/>
      <c r="E10" s="97"/>
      <c r="F10" s="107"/>
      <c r="G10" s="107"/>
      <c r="H10" s="270"/>
      <c r="I10" s="107"/>
      <c r="J10" s="254">
        <f t="shared" si="0"/>
      </c>
      <c r="K10" s="103"/>
    </row>
    <row r="11" spans="1:11" s="70" customFormat="1" ht="15.75" customHeight="1">
      <c r="A11" s="97"/>
      <c r="B11" s="103"/>
      <c r="C11" s="104"/>
      <c r="D11" s="106"/>
      <c r="E11" s="97"/>
      <c r="F11" s="107"/>
      <c r="G11" s="107"/>
      <c r="H11" s="270"/>
      <c r="I11" s="107"/>
      <c r="J11" s="254">
        <f t="shared" si="0"/>
      </c>
      <c r="K11" s="103"/>
    </row>
    <row r="12" spans="1:11" s="70" customFormat="1" ht="15.75" customHeight="1">
      <c r="A12" s="125"/>
      <c r="B12" s="103"/>
      <c r="C12" s="104"/>
      <c r="D12" s="106"/>
      <c r="E12" s="97"/>
      <c r="F12" s="107"/>
      <c r="G12" s="107"/>
      <c r="H12" s="270"/>
      <c r="I12" s="107"/>
      <c r="J12" s="254">
        <f t="shared" si="0"/>
      </c>
      <c r="K12" s="103"/>
    </row>
    <row r="13" spans="1:11" s="70" customFormat="1" ht="15.75" customHeight="1">
      <c r="A13" s="97"/>
      <c r="B13" s="103"/>
      <c r="C13" s="104"/>
      <c r="D13" s="106"/>
      <c r="E13" s="97"/>
      <c r="F13" s="107"/>
      <c r="G13" s="107"/>
      <c r="H13" s="270"/>
      <c r="I13" s="107"/>
      <c r="J13" s="254">
        <f t="shared" si="0"/>
      </c>
      <c r="K13" s="103"/>
    </row>
    <row r="14" spans="1:11" s="70" customFormat="1" ht="15.75" customHeight="1">
      <c r="A14" s="97"/>
      <c r="B14" s="103"/>
      <c r="C14" s="104"/>
      <c r="D14" s="106"/>
      <c r="E14" s="97"/>
      <c r="F14" s="107"/>
      <c r="G14" s="107"/>
      <c r="H14" s="270"/>
      <c r="I14" s="107"/>
      <c r="J14" s="254">
        <f t="shared" si="0"/>
      </c>
      <c r="K14" s="103"/>
    </row>
    <row r="15" spans="1:11" s="70" customFormat="1" ht="15.75" customHeight="1">
      <c r="A15" s="97"/>
      <c r="B15" s="103"/>
      <c r="C15" s="104"/>
      <c r="D15" s="106"/>
      <c r="E15" s="97"/>
      <c r="F15" s="107"/>
      <c r="G15" s="107"/>
      <c r="H15" s="270"/>
      <c r="I15" s="107"/>
      <c r="J15" s="254">
        <f t="shared" si="0"/>
      </c>
      <c r="K15" s="103"/>
    </row>
    <row r="16" spans="1:11" s="70" customFormat="1" ht="15.75" customHeight="1">
      <c r="A16" s="97"/>
      <c r="B16" s="103"/>
      <c r="C16" s="104"/>
      <c r="D16" s="106"/>
      <c r="E16" s="97"/>
      <c r="F16" s="107"/>
      <c r="G16" s="107"/>
      <c r="H16" s="270"/>
      <c r="I16" s="107"/>
      <c r="J16" s="254">
        <f t="shared" si="0"/>
      </c>
      <c r="K16" s="103"/>
    </row>
    <row r="17" spans="1:11" s="70" customFormat="1" ht="15.75" customHeight="1">
      <c r="A17" s="97"/>
      <c r="B17" s="103"/>
      <c r="C17" s="104"/>
      <c r="D17" s="106"/>
      <c r="E17" s="97"/>
      <c r="F17" s="107"/>
      <c r="G17" s="107"/>
      <c r="H17" s="270"/>
      <c r="I17" s="107"/>
      <c r="J17" s="254">
        <f t="shared" si="0"/>
      </c>
      <c r="K17" s="103"/>
    </row>
    <row r="18" spans="1:11" s="70" customFormat="1" ht="15.75" customHeight="1">
      <c r="A18" s="97"/>
      <c r="B18" s="103"/>
      <c r="C18" s="104"/>
      <c r="D18" s="106"/>
      <c r="E18" s="97"/>
      <c r="F18" s="107"/>
      <c r="G18" s="107"/>
      <c r="H18" s="270"/>
      <c r="I18" s="107"/>
      <c r="J18" s="254">
        <f t="shared" si="0"/>
      </c>
      <c r="K18" s="103"/>
    </row>
    <row r="19" spans="1:11" s="70" customFormat="1" ht="15.75" customHeight="1">
      <c r="A19" s="97"/>
      <c r="B19" s="103"/>
      <c r="C19" s="104"/>
      <c r="D19" s="106"/>
      <c r="E19" s="97"/>
      <c r="F19" s="107"/>
      <c r="G19" s="107"/>
      <c r="H19" s="270"/>
      <c r="I19" s="107"/>
      <c r="J19" s="254"/>
      <c r="K19" s="103"/>
    </row>
    <row r="20" spans="1:11" s="70" customFormat="1" ht="15.75" customHeight="1">
      <c r="A20" s="97"/>
      <c r="B20" s="103"/>
      <c r="C20" s="104"/>
      <c r="D20" s="106"/>
      <c r="E20" s="97"/>
      <c r="F20" s="107"/>
      <c r="G20" s="107"/>
      <c r="H20" s="270"/>
      <c r="I20" s="107"/>
      <c r="J20" s="254"/>
      <c r="K20" s="103"/>
    </row>
    <row r="21" spans="1:11" s="70" customFormat="1" ht="15.75" customHeight="1">
      <c r="A21" s="97"/>
      <c r="B21" s="103"/>
      <c r="C21" s="104"/>
      <c r="D21" s="106"/>
      <c r="E21" s="97"/>
      <c r="F21" s="107"/>
      <c r="G21" s="107"/>
      <c r="H21" s="270"/>
      <c r="I21" s="107"/>
      <c r="J21" s="254">
        <f t="shared" si="0"/>
      </c>
      <c r="K21" s="103"/>
    </row>
    <row r="22" spans="1:11" s="70" customFormat="1" ht="15.75" customHeight="1">
      <c r="A22" s="97"/>
      <c r="B22" s="103"/>
      <c r="C22" s="104"/>
      <c r="D22" s="106"/>
      <c r="E22" s="97"/>
      <c r="F22" s="107"/>
      <c r="G22" s="107"/>
      <c r="H22" s="270"/>
      <c r="I22" s="107"/>
      <c r="J22" s="254">
        <f t="shared" si="0"/>
      </c>
      <c r="K22" s="103"/>
    </row>
    <row r="23" spans="1:11" s="70" customFormat="1" ht="15.75" customHeight="1">
      <c r="A23" s="97"/>
      <c r="B23" s="103"/>
      <c r="C23" s="104"/>
      <c r="D23" s="106"/>
      <c r="E23" s="97"/>
      <c r="F23" s="107"/>
      <c r="G23" s="107"/>
      <c r="H23" s="270"/>
      <c r="I23" s="107"/>
      <c r="J23" s="254">
        <f t="shared" si="0"/>
      </c>
      <c r="K23" s="103"/>
    </row>
    <row r="24" spans="1:11" s="70" customFormat="1" ht="15.75" customHeight="1">
      <c r="A24" s="97"/>
      <c r="B24" s="103"/>
      <c r="C24" s="104"/>
      <c r="D24" s="106"/>
      <c r="E24" s="97"/>
      <c r="F24" s="107"/>
      <c r="G24" s="107"/>
      <c r="H24" s="270"/>
      <c r="I24" s="107"/>
      <c r="J24" s="254">
        <f t="shared" si="0"/>
      </c>
      <c r="K24" s="103"/>
    </row>
    <row r="25" spans="1:11" s="70" customFormat="1" ht="15.75" customHeight="1">
      <c r="A25" s="97"/>
      <c r="B25" s="103"/>
      <c r="C25" s="104"/>
      <c r="D25" s="106"/>
      <c r="E25" s="97"/>
      <c r="F25" s="107"/>
      <c r="G25" s="107"/>
      <c r="H25" s="270"/>
      <c r="I25" s="107"/>
      <c r="J25" s="254">
        <f t="shared" si="0"/>
      </c>
      <c r="K25" s="103"/>
    </row>
    <row r="26" spans="1:11" s="70" customFormat="1" ht="15.75" customHeight="1">
      <c r="A26" s="97"/>
      <c r="B26" s="103"/>
      <c r="C26" s="104"/>
      <c r="D26" s="106"/>
      <c r="E26" s="97"/>
      <c r="F26" s="107"/>
      <c r="G26" s="107"/>
      <c r="H26" s="270"/>
      <c r="I26" s="107"/>
      <c r="J26" s="254">
        <f t="shared" si="0"/>
      </c>
      <c r="K26" s="103"/>
    </row>
    <row r="27" spans="1:11" s="70" customFormat="1" ht="15.75" customHeight="1">
      <c r="A27" s="97"/>
      <c r="B27" s="103"/>
      <c r="C27" s="104"/>
      <c r="D27" s="106"/>
      <c r="E27" s="97"/>
      <c r="F27" s="107"/>
      <c r="G27" s="107"/>
      <c r="H27" s="270"/>
      <c r="I27" s="107"/>
      <c r="J27" s="254">
        <f t="shared" si="0"/>
      </c>
      <c r="K27" s="103"/>
    </row>
    <row r="28" spans="1:11" s="70" customFormat="1" ht="15.75" customHeight="1">
      <c r="A28" s="97"/>
      <c r="B28" s="103"/>
      <c r="C28" s="104"/>
      <c r="D28" s="106"/>
      <c r="E28" s="97"/>
      <c r="F28" s="107"/>
      <c r="G28" s="107"/>
      <c r="H28" s="270"/>
      <c r="I28" s="107"/>
      <c r="J28" s="254">
        <f t="shared" si="0"/>
      </c>
      <c r="K28" s="103"/>
    </row>
    <row r="29" spans="1:11" s="70" customFormat="1" ht="15.75" customHeight="1">
      <c r="A29" s="97"/>
      <c r="B29" s="103"/>
      <c r="C29" s="104"/>
      <c r="D29" s="106"/>
      <c r="E29" s="97"/>
      <c r="F29" s="107"/>
      <c r="G29" s="107"/>
      <c r="H29" s="270"/>
      <c r="I29" s="107"/>
      <c r="J29" s="254">
        <f t="shared" si="0"/>
      </c>
      <c r="K29" s="103"/>
    </row>
    <row r="30" spans="1:11" s="70" customFormat="1" ht="15.75" customHeight="1">
      <c r="A30" s="108" t="s">
        <v>381</v>
      </c>
      <c r="B30" s="109"/>
      <c r="C30" s="110"/>
      <c r="D30" s="107"/>
      <c r="E30" s="270"/>
      <c r="F30" s="107">
        <f>SUM(F6:F29)</f>
        <v>0</v>
      </c>
      <c r="G30" s="107">
        <f>SUM(G6:G29)</f>
        <v>0</v>
      </c>
      <c r="H30" s="270"/>
      <c r="I30" s="107">
        <f>SUM(I6:I29)</f>
        <v>0</v>
      </c>
      <c r="J30" s="254">
        <f t="shared" si="0"/>
      </c>
      <c r="K30" s="103"/>
    </row>
    <row r="31" spans="1:11" s="70" customFormat="1" ht="15.75" customHeight="1">
      <c r="A31" s="256"/>
      <c r="B31" s="264"/>
      <c r="C31" s="258"/>
      <c r="D31" s="259"/>
      <c r="E31" s="256"/>
      <c r="F31" s="135"/>
      <c r="G31" s="259"/>
      <c r="H31" s="256"/>
      <c r="I31" s="259"/>
      <c r="J31" s="260"/>
      <c r="K31" s="257"/>
    </row>
    <row r="32" spans="1:11" s="70" customFormat="1" ht="15.75" customHeight="1">
      <c r="A32" s="256"/>
      <c r="B32" s="264"/>
      <c r="C32" s="258"/>
      <c r="D32" s="259"/>
      <c r="E32" s="256"/>
      <c r="F32" s="135"/>
      <c r="G32" s="259"/>
      <c r="H32" s="256"/>
      <c r="I32" s="259"/>
      <c r="J32" s="260"/>
      <c r="K32" s="257"/>
    </row>
    <row r="33" spans="1:11" ht="15.75" customHeight="1">
      <c r="A33" s="256"/>
      <c r="C33" s="258"/>
      <c r="D33" s="259"/>
      <c r="E33" s="256"/>
      <c r="F33" s="135"/>
      <c r="G33" s="259"/>
      <c r="H33" s="256"/>
      <c r="I33" s="259"/>
      <c r="J33" s="260"/>
      <c r="K33" s="257"/>
    </row>
    <row r="34" ht="15.75" customHeight="1">
      <c r="F34" s="135"/>
    </row>
    <row r="35" ht="15.75" customHeight="1">
      <c r="F35" s="135"/>
    </row>
    <row r="36" ht="15.75" customHeight="1">
      <c r="F36" s="135"/>
    </row>
    <row r="37" ht="15.75" customHeight="1">
      <c r="F37" s="135"/>
    </row>
    <row r="38" ht="15.75" customHeight="1">
      <c r="F38" s="135"/>
    </row>
    <row r="39" ht="15.75" customHeight="1">
      <c r="F39" s="135"/>
    </row>
    <row r="40" ht="15.75" customHeight="1">
      <c r="F40" s="135"/>
    </row>
  </sheetData>
  <sheetProtection/>
  <mergeCells count="1">
    <mergeCell ref="A30:C30"/>
  </mergeCells>
  <dataValidations count="1">
    <dataValidation allowBlank="1" showInputMessage="1" showErrorMessage="1" imeMode="off" sqref="A4"/>
  </dataValidations>
  <hyperlinks>
    <hyperlink ref="A2" location="表4非流动资产汇总!B41" display="=IF(表3流资汇总!$A$2=&quot;&quot;,&quot;&quot;,表3流资汇总!$A$2)"/>
    <hyperlink ref="B2" location="科目索引!C30" display="=IF(评估申报表填表摘要!$A$2=&quot;&quot;,&quot;&quot;,评估申报表填表摘要!$A$2)"/>
  </hyperlinks>
  <printOptions horizontalCentered="1"/>
  <pageMargins left="0.35433070866141736" right="0.35433070866141736" top="0.5905511811023623" bottom="0.7874015748031497" header="1.062992125984252" footer="0.38"/>
  <pageSetup horizontalDpi="600" verticalDpi="600" orientation="landscape" paperSize="9"/>
  <headerFooter alignWithMargins="0">
    <oddHeader>&amp;R&amp;9表4-12
共&amp;N页第&amp;P页
金额单位：人民币元</oddHeader>
    <oddFooter>&amp;L&amp;9资产占有单位填表人：
填表日期：     年  月  日&amp;C&amp;9评估人员：
</oddFooter>
  </headerFooter>
</worksheet>
</file>

<file path=xl/worksheets/sheet58.xml><?xml version="1.0" encoding="utf-8"?>
<worksheet xmlns="http://schemas.openxmlformats.org/spreadsheetml/2006/main" xmlns:r="http://schemas.openxmlformats.org/officeDocument/2006/relationships">
  <dimension ref="A1:G37"/>
  <sheetViews>
    <sheetView workbookViewId="0" topLeftCell="A1">
      <pane xSplit="2" ySplit="5" topLeftCell="C6" activePane="bottomRight" state="frozen"/>
      <selection pane="bottomRight" activeCell="I16" sqref="I16"/>
    </sheetView>
  </sheetViews>
  <sheetFormatPr defaultColWidth="8.75390625" defaultRowHeight="15.75" customHeight="1"/>
  <cols>
    <col min="1" max="1" width="4.50390625" style="71" customWidth="1"/>
    <col min="2" max="2" width="22.625" style="72" customWidth="1"/>
    <col min="3" max="3" width="13.50390625" style="73" customWidth="1"/>
    <col min="4" max="4" width="19.625" style="74" customWidth="1"/>
    <col min="5" max="5" width="19.625" style="74" hidden="1" customWidth="1"/>
    <col min="6" max="6" width="19.625" style="74" customWidth="1"/>
    <col min="7" max="7" width="18.625" style="72" customWidth="1"/>
    <col min="8" max="16384" width="8.75390625" style="73" customWidth="1"/>
  </cols>
  <sheetData>
    <row r="1" spans="1:7" s="69" customFormat="1" ht="24.75" customHeight="1">
      <c r="A1" s="76" t="s">
        <v>697</v>
      </c>
      <c r="B1" s="77"/>
      <c r="C1" s="78"/>
      <c r="D1" s="79"/>
      <c r="E1" s="79"/>
      <c r="F1" s="79"/>
      <c r="G1" s="77"/>
    </row>
    <row r="2" spans="1:7" s="70" customFormat="1" ht="13.5" customHeight="1">
      <c r="A2" s="81" t="str">
        <f>IF('表3流资汇总'!$A$2="","",'表3流资汇总'!$A$2)</f>
        <v>返回</v>
      </c>
      <c r="B2" s="82" t="str">
        <f>IF('评估申报表填表摘要'!$A$2="","",'评估申报表填表摘要'!$A$2)</f>
        <v>返回索引页</v>
      </c>
      <c r="C2" s="83"/>
      <c r="D2" s="85"/>
      <c r="E2" s="85"/>
      <c r="F2" s="135"/>
      <c r="G2" s="111"/>
    </row>
    <row r="3" spans="1:7" s="70" customFormat="1" ht="13.5" customHeight="1">
      <c r="A3" s="87" t="str">
        <f>'结果汇总'!$A$3</f>
        <v>  评估基准日：2020年3月12日</v>
      </c>
      <c r="B3" s="88"/>
      <c r="C3" s="89"/>
      <c r="D3" s="90"/>
      <c r="E3" s="90"/>
      <c r="F3" s="90"/>
      <c r="G3" s="88"/>
    </row>
    <row r="4" spans="1:7" s="70" customFormat="1" ht="13.5" customHeight="1">
      <c r="A4" s="92" t="str">
        <f>'结果汇总'!$A$4</f>
        <v>被评估单位（或者产权持有单位）：左世合、周海翔、云南渝庆建筑劳务有限公司</v>
      </c>
      <c r="B4" s="84"/>
      <c r="D4" s="135"/>
      <c r="E4" s="135"/>
      <c r="F4" s="85"/>
      <c r="G4" s="111"/>
    </row>
    <row r="5" spans="1:7" s="70" customFormat="1" ht="15.75" customHeight="1">
      <c r="A5" s="97" t="s">
        <v>139</v>
      </c>
      <c r="B5" s="98" t="s">
        <v>686</v>
      </c>
      <c r="C5" s="99" t="s">
        <v>687</v>
      </c>
      <c r="D5" s="249" t="s">
        <v>113</v>
      </c>
      <c r="E5" s="250" t="s">
        <v>114</v>
      </c>
      <c r="F5" s="250" t="s">
        <v>115</v>
      </c>
      <c r="G5" s="98" t="s">
        <v>380</v>
      </c>
    </row>
    <row r="6" spans="1:7" s="148" customFormat="1" ht="15.75" customHeight="1">
      <c r="A6" s="261"/>
      <c r="B6" s="262"/>
      <c r="C6" s="263"/>
      <c r="D6" s="107"/>
      <c r="E6" s="107"/>
      <c r="F6" s="107"/>
      <c r="G6" s="160"/>
    </row>
    <row r="7" spans="1:7" s="83" customFormat="1" ht="15.75" customHeight="1">
      <c r="A7" s="125"/>
      <c r="B7" s="255"/>
      <c r="C7" s="253"/>
      <c r="D7" s="107"/>
      <c r="E7" s="107"/>
      <c r="F7" s="107"/>
      <c r="G7" s="252"/>
    </row>
    <row r="8" spans="1:7" s="70" customFormat="1" ht="15.75" customHeight="1">
      <c r="A8" s="97"/>
      <c r="B8" s="255"/>
      <c r="C8" s="104"/>
      <c r="D8" s="107"/>
      <c r="E8" s="107"/>
      <c r="F8" s="107"/>
      <c r="G8" s="252"/>
    </row>
    <row r="9" spans="1:7" s="70" customFormat="1" ht="15.75" customHeight="1">
      <c r="A9" s="125"/>
      <c r="B9" s="103"/>
      <c r="C9" s="104"/>
      <c r="D9" s="107"/>
      <c r="E9" s="107"/>
      <c r="F9" s="107"/>
      <c r="G9" s="252"/>
    </row>
    <row r="10" spans="1:7" s="70" customFormat="1" ht="15.75" customHeight="1">
      <c r="A10" s="97"/>
      <c r="B10" s="255"/>
      <c r="C10" s="104"/>
      <c r="E10" s="107"/>
      <c r="F10" s="107"/>
      <c r="G10" s="103"/>
    </row>
    <row r="11" spans="1:7" s="70" customFormat="1" ht="15.75" customHeight="1">
      <c r="A11" s="97"/>
      <c r="B11" s="103"/>
      <c r="C11" s="104"/>
      <c r="D11" s="107"/>
      <c r="E11" s="107"/>
      <c r="F11" s="107"/>
      <c r="G11" s="103"/>
    </row>
    <row r="12" spans="1:7" s="70" customFormat="1" ht="15.75" customHeight="1">
      <c r="A12" s="97"/>
      <c r="B12" s="103"/>
      <c r="C12" s="104"/>
      <c r="D12" s="107"/>
      <c r="E12" s="107"/>
      <c r="F12" s="107"/>
      <c r="G12" s="103"/>
    </row>
    <row r="13" spans="1:7" s="70" customFormat="1" ht="15.75" customHeight="1">
      <c r="A13" s="97"/>
      <c r="B13" s="103"/>
      <c r="C13" s="104"/>
      <c r="D13" s="107"/>
      <c r="E13" s="107"/>
      <c r="F13" s="107"/>
      <c r="G13" s="103"/>
    </row>
    <row r="14" spans="1:7" s="70" customFormat="1" ht="15.75" customHeight="1">
      <c r="A14" s="97"/>
      <c r="B14" s="103"/>
      <c r="C14" s="104"/>
      <c r="D14" s="107"/>
      <c r="E14" s="107"/>
      <c r="F14" s="107"/>
      <c r="G14" s="103"/>
    </row>
    <row r="15" spans="1:7" s="70" customFormat="1" ht="15.75" customHeight="1">
      <c r="A15" s="97"/>
      <c r="B15" s="103"/>
      <c r="C15" s="104"/>
      <c r="D15" s="107"/>
      <c r="E15" s="107"/>
      <c r="F15" s="107"/>
      <c r="G15" s="103"/>
    </row>
    <row r="16" spans="1:7" s="70" customFormat="1" ht="15.75" customHeight="1">
      <c r="A16" s="97"/>
      <c r="B16" s="103"/>
      <c r="C16" s="104"/>
      <c r="D16" s="107"/>
      <c r="E16" s="107"/>
      <c r="F16" s="107"/>
      <c r="G16" s="103"/>
    </row>
    <row r="17" spans="1:7" s="70" customFormat="1" ht="15.75" customHeight="1">
      <c r="A17" s="97"/>
      <c r="B17" s="103"/>
      <c r="C17" s="104"/>
      <c r="D17" s="107"/>
      <c r="E17" s="107"/>
      <c r="F17" s="107"/>
      <c r="G17" s="103"/>
    </row>
    <row r="18" spans="1:7" s="70" customFormat="1" ht="15.75" customHeight="1">
      <c r="A18" s="97"/>
      <c r="B18" s="103"/>
      <c r="C18" s="104"/>
      <c r="D18" s="107"/>
      <c r="E18" s="107"/>
      <c r="F18" s="107"/>
      <c r="G18" s="103"/>
    </row>
    <row r="19" spans="1:7" s="70" customFormat="1" ht="15.75" customHeight="1">
      <c r="A19" s="97"/>
      <c r="B19" s="103"/>
      <c r="C19" s="104"/>
      <c r="D19" s="107"/>
      <c r="E19" s="107"/>
      <c r="F19" s="107"/>
      <c r="G19" s="103"/>
    </row>
    <row r="20" spans="1:7" s="70" customFormat="1" ht="15.75" customHeight="1">
      <c r="A20" s="97"/>
      <c r="B20" s="103"/>
      <c r="C20" s="104"/>
      <c r="D20" s="107"/>
      <c r="E20" s="107"/>
      <c r="F20" s="107"/>
      <c r="G20" s="103"/>
    </row>
    <row r="21" spans="1:7" s="70" customFormat="1" ht="15.75" customHeight="1">
      <c r="A21" s="97"/>
      <c r="B21" s="103"/>
      <c r="C21" s="104"/>
      <c r="D21" s="107"/>
      <c r="E21" s="107"/>
      <c r="F21" s="107"/>
      <c r="G21" s="103"/>
    </row>
    <row r="22" spans="1:7" s="70" customFormat="1" ht="15.75" customHeight="1">
      <c r="A22" s="97"/>
      <c r="B22" s="103"/>
      <c r="C22" s="104"/>
      <c r="D22" s="107"/>
      <c r="E22" s="107"/>
      <c r="F22" s="107"/>
      <c r="G22" s="103"/>
    </row>
    <row r="23" spans="1:7" s="70" customFormat="1" ht="15.75" customHeight="1">
      <c r="A23" s="97"/>
      <c r="B23" s="103"/>
      <c r="C23" s="104"/>
      <c r="D23" s="107"/>
      <c r="E23" s="107"/>
      <c r="F23" s="107"/>
      <c r="G23" s="103"/>
    </row>
    <row r="24" spans="1:7" s="70" customFormat="1" ht="15.75" customHeight="1">
      <c r="A24" s="97"/>
      <c r="B24" s="103"/>
      <c r="C24" s="104"/>
      <c r="D24" s="107"/>
      <c r="E24" s="107"/>
      <c r="F24" s="107"/>
      <c r="G24" s="103"/>
    </row>
    <row r="25" spans="1:7" s="70" customFormat="1" ht="15.75" customHeight="1">
      <c r="A25" s="108" t="s">
        <v>381</v>
      </c>
      <c r="B25" s="109"/>
      <c r="C25" s="109"/>
      <c r="D25" s="107">
        <f>SUM(D6:D24)</f>
        <v>0</v>
      </c>
      <c r="E25" s="107">
        <f>SUM(E6:E24)</f>
        <v>0</v>
      </c>
      <c r="F25" s="107">
        <f>SUM(F6:F24)</f>
        <v>0</v>
      </c>
      <c r="G25" s="103"/>
    </row>
    <row r="26" spans="1:7" s="70" customFormat="1" ht="15.75" customHeight="1">
      <c r="A26" s="113"/>
      <c r="B26" s="84"/>
      <c r="D26" s="135"/>
      <c r="E26" s="85"/>
      <c r="F26" s="85"/>
      <c r="G26" s="84"/>
    </row>
    <row r="27" spans="1:7" s="70" customFormat="1" ht="15.75" customHeight="1">
      <c r="A27" s="113"/>
      <c r="B27" s="84"/>
      <c r="D27" s="135"/>
      <c r="E27" s="85"/>
      <c r="F27" s="85"/>
      <c r="G27" s="84"/>
    </row>
    <row r="28" spans="1:7" ht="15.75" customHeight="1">
      <c r="A28" s="256"/>
      <c r="B28" s="257"/>
      <c r="C28" s="258"/>
      <c r="D28" s="135"/>
      <c r="E28" s="259"/>
      <c r="F28" s="259"/>
      <c r="G28" s="257"/>
    </row>
    <row r="29" spans="1:7" ht="15.75" customHeight="1">
      <c r="A29" s="256"/>
      <c r="B29" s="257"/>
      <c r="C29" s="258"/>
      <c r="D29" s="135"/>
      <c r="E29" s="259"/>
      <c r="F29" s="259"/>
      <c r="G29" s="257"/>
    </row>
    <row r="30" spans="1:7" ht="15.75" customHeight="1">
      <c r="A30" s="256"/>
      <c r="B30" s="257"/>
      <c r="C30" s="258"/>
      <c r="D30" s="135"/>
      <c r="E30" s="259"/>
      <c r="F30" s="259"/>
      <c r="G30" s="257"/>
    </row>
    <row r="31" ht="15.75" customHeight="1">
      <c r="D31" s="135"/>
    </row>
    <row r="32" ht="15.75" customHeight="1">
      <c r="D32" s="135"/>
    </row>
    <row r="33" ht="15.75" customHeight="1">
      <c r="D33" s="135"/>
    </row>
    <row r="34" ht="15.75" customHeight="1">
      <c r="D34" s="135"/>
    </row>
    <row r="35" ht="15.75" customHeight="1">
      <c r="D35" s="135"/>
    </row>
    <row r="36" ht="15.75" customHeight="1">
      <c r="D36" s="135"/>
    </row>
    <row r="37" ht="15.75" customHeight="1">
      <c r="D37" s="135"/>
    </row>
  </sheetData>
  <sheetProtection/>
  <mergeCells count="1">
    <mergeCell ref="A25:C25"/>
  </mergeCells>
  <dataValidations count="1">
    <dataValidation allowBlank="1" showInputMessage="1" showErrorMessage="1" imeMode="off" sqref="A4"/>
  </dataValidations>
  <hyperlinks>
    <hyperlink ref="A2" location="表4非流动资产汇总!B43" display="=IF(表3流资汇总!$A$2=&quot;&quot;,&quot;&quot;,表3流资汇总!$A$2)"/>
    <hyperlink ref="B2" location="科目索引!C32" display="=IF(评估申报表填表摘要!$A$2=&quot;&quot;,&quot;&quot;,评估申报表填表摘要!$A$2)"/>
  </hyperlinks>
  <printOptions horizontalCentered="1"/>
  <pageMargins left="0.35433070866141736" right="0.35433070866141736" top="0.5905511811023623" bottom="0.7874015748031497" header="1.062992125984252" footer="0.35433070866141736"/>
  <pageSetup horizontalDpi="600" verticalDpi="600" orientation="landscape" paperSize="9"/>
  <headerFooter alignWithMargins="0">
    <oddHeader>&amp;R&amp;9表4-13
共&amp;N页第&amp;P页
金额单位：人民币元</oddHeader>
    <oddFooter>&amp;L&amp;9被评估单位（或产权持有单位）填表人：
填表日期：     年  月  日&amp;C&amp;9评估人员：冯敏云、毕兆强
</oddFooter>
  </headerFooter>
</worksheet>
</file>

<file path=xl/worksheets/sheet59.xml><?xml version="1.0" encoding="utf-8"?>
<worksheet xmlns="http://schemas.openxmlformats.org/spreadsheetml/2006/main" xmlns:r="http://schemas.openxmlformats.org/officeDocument/2006/relationships">
  <dimension ref="A1:H40"/>
  <sheetViews>
    <sheetView workbookViewId="0" topLeftCell="A1">
      <pane xSplit="2" ySplit="5" topLeftCell="C6" activePane="bottomRight" state="frozen"/>
      <selection pane="bottomRight" activeCell="F17" sqref="F17"/>
    </sheetView>
  </sheetViews>
  <sheetFormatPr defaultColWidth="8.75390625" defaultRowHeight="15.75" customHeight="1"/>
  <cols>
    <col min="1" max="1" width="7.625" style="71" customWidth="1"/>
    <col min="2" max="2" width="22.625" style="72" customWidth="1"/>
    <col min="3" max="3" width="12.625" style="73" customWidth="1"/>
    <col min="4" max="6" width="18.625" style="74" customWidth="1"/>
    <col min="7" max="7" width="8.625" style="75" customWidth="1"/>
    <col min="8" max="8" width="14.375" style="72" customWidth="1"/>
    <col min="9" max="16384" width="8.75390625" style="73" customWidth="1"/>
  </cols>
  <sheetData>
    <row r="1" spans="1:8" s="69" customFormat="1" ht="24.75" customHeight="1">
      <c r="A1" s="76" t="s">
        <v>698</v>
      </c>
      <c r="B1" s="77"/>
      <c r="C1" s="78"/>
      <c r="D1" s="79"/>
      <c r="E1" s="79"/>
      <c r="F1" s="79"/>
      <c r="G1" s="80"/>
      <c r="H1" s="77"/>
    </row>
    <row r="2" spans="1:8" s="70" customFormat="1" ht="13.5" customHeight="1">
      <c r="A2" s="81" t="str">
        <f>IF('表3流资汇总'!$A$2="","",'表3流资汇总'!$A$2)</f>
        <v>返回</v>
      </c>
      <c r="B2" s="82" t="str">
        <f>IF('评估申报表填表摘要'!$A$2="","",'评估申报表填表摘要'!$A$2)</f>
        <v>返回索引页</v>
      </c>
      <c r="C2" s="83"/>
      <c r="D2" s="85"/>
      <c r="E2" s="85"/>
      <c r="F2" s="135"/>
      <c r="G2" s="248"/>
      <c r="H2" s="111"/>
    </row>
    <row r="3" spans="1:8" s="70" customFormat="1" ht="13.5" customHeight="1">
      <c r="A3" s="87" t="str">
        <f>'结果汇总'!$A$3</f>
        <v>  评估基准日：2020年3月12日</v>
      </c>
      <c r="B3" s="88"/>
      <c r="C3" s="89"/>
      <c r="D3" s="90"/>
      <c r="E3" s="90"/>
      <c r="F3" s="90"/>
      <c r="G3" s="91"/>
      <c r="H3" s="88"/>
    </row>
    <row r="4" spans="1:8" s="70" customFormat="1" ht="13.5" customHeight="1">
      <c r="A4" s="92" t="str">
        <f>'结果汇总'!$A$4</f>
        <v>被评估单位（或者产权持有单位）：左世合、周海翔、云南渝庆建筑劳务有限公司</v>
      </c>
      <c r="B4" s="84"/>
      <c r="D4" s="135"/>
      <c r="E4" s="135"/>
      <c r="F4" s="85"/>
      <c r="G4" s="86"/>
      <c r="H4" s="111"/>
    </row>
    <row r="5" spans="1:8" s="70" customFormat="1" ht="15.75" customHeight="1">
      <c r="A5" s="97" t="s">
        <v>139</v>
      </c>
      <c r="B5" s="98" t="s">
        <v>686</v>
      </c>
      <c r="C5" s="99" t="s">
        <v>687</v>
      </c>
      <c r="D5" s="249" t="s">
        <v>113</v>
      </c>
      <c r="E5" s="250" t="s">
        <v>114</v>
      </c>
      <c r="F5" s="250" t="s">
        <v>115</v>
      </c>
      <c r="G5" s="251" t="s">
        <v>117</v>
      </c>
      <c r="H5" s="98" t="s">
        <v>380</v>
      </c>
    </row>
    <row r="6" spans="1:8" s="83" customFormat="1" ht="15.75" customHeight="1">
      <c r="A6" s="125"/>
      <c r="B6" s="252"/>
      <c r="C6" s="253"/>
      <c r="D6" s="107"/>
      <c r="E6" s="106"/>
      <c r="F6" s="106"/>
      <c r="G6" s="254">
        <f>IF(OR(E6=0,E6=""),"",ROUND((F6-E6)/E6*100,2))</f>
      </c>
      <c r="H6" s="252"/>
    </row>
    <row r="7" spans="1:8" s="70" customFormat="1" ht="15.75" customHeight="1">
      <c r="A7" s="97"/>
      <c r="B7" s="255"/>
      <c r="C7" s="104"/>
      <c r="D7" s="107"/>
      <c r="E7" s="106"/>
      <c r="F7" s="106"/>
      <c r="G7" s="254">
        <f aca="true" t="shared" si="0" ref="G7:G30">IF(OR(E7=0,E7=""),"",ROUND((F7-E7)/E7*100,2))</f>
      </c>
      <c r="H7" s="252"/>
    </row>
    <row r="8" spans="1:8" s="70" customFormat="1" ht="15.75" customHeight="1">
      <c r="A8" s="97"/>
      <c r="B8" s="103"/>
      <c r="C8" s="104"/>
      <c r="D8" s="107"/>
      <c r="E8" s="106"/>
      <c r="F8" s="106"/>
      <c r="G8" s="254">
        <f t="shared" si="0"/>
      </c>
      <c r="H8" s="252"/>
    </row>
    <row r="9" spans="1:8" s="70" customFormat="1" ht="15.75" customHeight="1">
      <c r="A9" s="97"/>
      <c r="B9" s="255"/>
      <c r="C9" s="104"/>
      <c r="D9" s="107"/>
      <c r="E9" s="107"/>
      <c r="F9" s="107"/>
      <c r="G9" s="254">
        <f t="shared" si="0"/>
      </c>
      <c r="H9" s="103"/>
    </row>
    <row r="10" spans="1:8" s="70" customFormat="1" ht="15.75" customHeight="1">
      <c r="A10" s="97"/>
      <c r="B10" s="103"/>
      <c r="C10" s="104"/>
      <c r="D10" s="107"/>
      <c r="E10" s="107"/>
      <c r="F10" s="107"/>
      <c r="G10" s="254">
        <f t="shared" si="0"/>
      </c>
      <c r="H10" s="103"/>
    </row>
    <row r="11" spans="1:8" s="70" customFormat="1" ht="15.75" customHeight="1">
      <c r="A11" s="97"/>
      <c r="B11" s="103"/>
      <c r="C11" s="104"/>
      <c r="D11" s="107"/>
      <c r="E11" s="107"/>
      <c r="F11" s="107"/>
      <c r="G11" s="254">
        <f t="shared" si="0"/>
      </c>
      <c r="H11" s="103"/>
    </row>
    <row r="12" spans="1:8" s="70" customFormat="1" ht="15.75" customHeight="1">
      <c r="A12" s="97"/>
      <c r="B12" s="103"/>
      <c r="C12" s="104"/>
      <c r="D12" s="107"/>
      <c r="E12" s="107"/>
      <c r="F12" s="107"/>
      <c r="G12" s="254">
        <f t="shared" si="0"/>
      </c>
      <c r="H12" s="103"/>
    </row>
    <row r="13" spans="1:8" s="70" customFormat="1" ht="15.75" customHeight="1">
      <c r="A13" s="97"/>
      <c r="B13" s="103"/>
      <c r="C13" s="104"/>
      <c r="D13" s="107"/>
      <c r="E13" s="107"/>
      <c r="F13" s="107"/>
      <c r="G13" s="254">
        <f t="shared" si="0"/>
      </c>
      <c r="H13" s="103"/>
    </row>
    <row r="14" spans="1:8" s="70" customFormat="1" ht="15.75" customHeight="1">
      <c r="A14" s="97"/>
      <c r="B14" s="103"/>
      <c r="C14" s="104"/>
      <c r="D14" s="107"/>
      <c r="E14" s="107"/>
      <c r="F14" s="107"/>
      <c r="G14" s="254">
        <f t="shared" si="0"/>
      </c>
      <c r="H14" s="103"/>
    </row>
    <row r="15" spans="1:8" s="70" customFormat="1" ht="15.75" customHeight="1">
      <c r="A15" s="97"/>
      <c r="B15" s="103"/>
      <c r="C15" s="104"/>
      <c r="D15" s="107"/>
      <c r="E15" s="107"/>
      <c r="F15" s="107"/>
      <c r="G15" s="254">
        <f t="shared" si="0"/>
      </c>
      <c r="H15" s="103"/>
    </row>
    <row r="16" spans="1:8" s="70" customFormat="1" ht="15.75" customHeight="1">
      <c r="A16" s="97"/>
      <c r="B16" s="103"/>
      <c r="C16" s="104"/>
      <c r="D16" s="107"/>
      <c r="E16" s="107"/>
      <c r="F16" s="107"/>
      <c r="G16" s="254">
        <f t="shared" si="0"/>
      </c>
      <c r="H16" s="103"/>
    </row>
    <row r="17" spans="1:8" s="70" customFormat="1" ht="15.75" customHeight="1">
      <c r="A17" s="97"/>
      <c r="B17" s="103"/>
      <c r="C17" s="104"/>
      <c r="D17" s="107"/>
      <c r="E17" s="107"/>
      <c r="F17" s="107"/>
      <c r="G17" s="254">
        <f t="shared" si="0"/>
      </c>
      <c r="H17" s="103"/>
    </row>
    <row r="18" spans="1:8" s="70" customFormat="1" ht="15.75" customHeight="1">
      <c r="A18" s="97"/>
      <c r="B18" s="103"/>
      <c r="C18" s="104"/>
      <c r="D18" s="107"/>
      <c r="E18" s="107"/>
      <c r="F18" s="107"/>
      <c r="G18" s="254">
        <f t="shared" si="0"/>
      </c>
      <c r="H18" s="103"/>
    </row>
    <row r="19" spans="1:8" s="70" customFormat="1" ht="15.75" customHeight="1">
      <c r="A19" s="97"/>
      <c r="B19" s="103"/>
      <c r="C19" s="104"/>
      <c r="D19" s="107"/>
      <c r="E19" s="107"/>
      <c r="F19" s="107"/>
      <c r="G19" s="254"/>
      <c r="H19" s="103"/>
    </row>
    <row r="20" spans="1:8" s="70" customFormat="1" ht="15.75" customHeight="1">
      <c r="A20" s="97"/>
      <c r="B20" s="103"/>
      <c r="C20" s="104"/>
      <c r="D20" s="107"/>
      <c r="E20" s="107"/>
      <c r="F20" s="107"/>
      <c r="G20" s="254"/>
      <c r="H20" s="103"/>
    </row>
    <row r="21" spans="1:8" s="70" customFormat="1" ht="15.75" customHeight="1">
      <c r="A21" s="97"/>
      <c r="B21" s="103"/>
      <c r="C21" s="104"/>
      <c r="D21" s="107"/>
      <c r="E21" s="107"/>
      <c r="F21" s="107"/>
      <c r="G21" s="254">
        <f t="shared" si="0"/>
      </c>
      <c r="H21" s="103"/>
    </row>
    <row r="22" spans="1:8" s="70" customFormat="1" ht="15.75" customHeight="1">
      <c r="A22" s="97"/>
      <c r="B22" s="103"/>
      <c r="C22" s="104"/>
      <c r="D22" s="107"/>
      <c r="E22" s="107"/>
      <c r="F22" s="107"/>
      <c r="G22" s="254">
        <f t="shared" si="0"/>
      </c>
      <c r="H22" s="103"/>
    </row>
    <row r="23" spans="1:8" s="70" customFormat="1" ht="15.75" customHeight="1">
      <c r="A23" s="97"/>
      <c r="B23" s="103"/>
      <c r="C23" s="104"/>
      <c r="D23" s="107"/>
      <c r="E23" s="107"/>
      <c r="F23" s="107"/>
      <c r="G23" s="254">
        <f t="shared" si="0"/>
      </c>
      <c r="H23" s="103"/>
    </row>
    <row r="24" spans="1:8" s="70" customFormat="1" ht="15.75" customHeight="1">
      <c r="A24" s="97"/>
      <c r="B24" s="103"/>
      <c r="C24" s="104"/>
      <c r="D24" s="107"/>
      <c r="E24" s="107"/>
      <c r="F24" s="107"/>
      <c r="G24" s="254">
        <f t="shared" si="0"/>
      </c>
      <c r="H24" s="103"/>
    </row>
    <row r="25" spans="1:8" s="70" customFormat="1" ht="15.75" customHeight="1">
      <c r="A25" s="97"/>
      <c r="B25" s="103"/>
      <c r="C25" s="104"/>
      <c r="D25" s="107"/>
      <c r="E25" s="107"/>
      <c r="F25" s="107"/>
      <c r="G25" s="254">
        <f t="shared" si="0"/>
      </c>
      <c r="H25" s="103"/>
    </row>
    <row r="26" spans="1:8" s="70" customFormat="1" ht="15.75" customHeight="1">
      <c r="A26" s="97"/>
      <c r="B26" s="103"/>
      <c r="C26" s="104"/>
      <c r="D26" s="107"/>
      <c r="E26" s="107"/>
      <c r="F26" s="107"/>
      <c r="G26" s="254">
        <f t="shared" si="0"/>
      </c>
      <c r="H26" s="103"/>
    </row>
    <row r="27" spans="1:8" s="70" customFormat="1" ht="15.75" customHeight="1">
      <c r="A27" s="97"/>
      <c r="B27" s="103"/>
      <c r="C27" s="104"/>
      <c r="D27" s="107"/>
      <c r="E27" s="107"/>
      <c r="F27" s="107"/>
      <c r="G27" s="254">
        <f t="shared" si="0"/>
      </c>
      <c r="H27" s="103"/>
    </row>
    <row r="28" spans="1:8" s="70" customFormat="1" ht="15.75" customHeight="1">
      <c r="A28" s="97"/>
      <c r="B28" s="103"/>
      <c r="C28" s="104"/>
      <c r="D28" s="107"/>
      <c r="E28" s="107"/>
      <c r="F28" s="107"/>
      <c r="G28" s="254">
        <f t="shared" si="0"/>
      </c>
      <c r="H28" s="103"/>
    </row>
    <row r="29" spans="1:8" s="70" customFormat="1" ht="15.75" customHeight="1">
      <c r="A29" s="97"/>
      <c r="B29" s="103"/>
      <c r="C29" s="104"/>
      <c r="D29" s="107"/>
      <c r="E29" s="107"/>
      <c r="F29" s="107"/>
      <c r="G29" s="254">
        <f t="shared" si="0"/>
      </c>
      <c r="H29" s="103"/>
    </row>
    <row r="30" spans="1:8" s="70" customFormat="1" ht="15.75" customHeight="1">
      <c r="A30" s="108" t="s">
        <v>381</v>
      </c>
      <c r="B30" s="109"/>
      <c r="C30" s="109"/>
      <c r="D30" s="107">
        <f>SUM(D6:D29)</f>
        <v>0</v>
      </c>
      <c r="E30" s="107">
        <f>SUM(E6:E29)</f>
        <v>0</v>
      </c>
      <c r="F30" s="107">
        <f>SUM(F6:F29)</f>
        <v>0</v>
      </c>
      <c r="G30" s="254">
        <f t="shared" si="0"/>
      </c>
      <c r="H30" s="103"/>
    </row>
    <row r="31" spans="1:8" ht="15.75" customHeight="1">
      <c r="A31" s="256"/>
      <c r="B31" s="257"/>
      <c r="C31" s="258"/>
      <c r="D31" s="135"/>
      <c r="E31" s="259"/>
      <c r="F31" s="259"/>
      <c r="G31" s="260"/>
      <c r="H31" s="257"/>
    </row>
    <row r="32" spans="1:8" ht="15.75" customHeight="1">
      <c r="A32" s="256"/>
      <c r="B32" s="257"/>
      <c r="C32" s="258"/>
      <c r="D32" s="135"/>
      <c r="E32" s="259"/>
      <c r="F32" s="259"/>
      <c r="G32" s="260"/>
      <c r="H32" s="257"/>
    </row>
    <row r="33" spans="1:8" ht="15.75" customHeight="1">
      <c r="A33" s="256"/>
      <c r="B33" s="257"/>
      <c r="C33" s="258"/>
      <c r="D33" s="135"/>
      <c r="E33" s="259"/>
      <c r="F33" s="259"/>
      <c r="G33" s="260"/>
      <c r="H33" s="257"/>
    </row>
    <row r="34" ht="15.75" customHeight="1">
      <c r="D34" s="135"/>
    </row>
    <row r="35" ht="15.75" customHeight="1">
      <c r="D35" s="135"/>
    </row>
    <row r="36" ht="15.75" customHeight="1">
      <c r="D36" s="135"/>
    </row>
    <row r="37" ht="15.75" customHeight="1">
      <c r="D37" s="135"/>
    </row>
    <row r="38" ht="15.75" customHeight="1">
      <c r="D38" s="135"/>
    </row>
    <row r="39" ht="15.75" customHeight="1">
      <c r="D39" s="135"/>
    </row>
    <row r="40" ht="15.75" customHeight="1">
      <c r="D40" s="135"/>
    </row>
  </sheetData>
  <sheetProtection/>
  <mergeCells count="1">
    <mergeCell ref="A30:C30"/>
  </mergeCells>
  <dataValidations count="1">
    <dataValidation allowBlank="1" showInputMessage="1" showErrorMessage="1" imeMode="off" sqref="A4"/>
  </dataValidations>
  <hyperlinks>
    <hyperlink ref="A2" location="表4非流动资产汇总!B42" display="=IF(表3流资汇总!$A$2=&quot;&quot;,&quot;&quot;,表3流资汇总!$A$2)"/>
    <hyperlink ref="B2" location="科目索引!C31" display="=IF(评估申报表填表摘要!$A$2=&quot;&quot;,&quot;&quot;,评估申报表填表摘要!$A$2)"/>
  </hyperlinks>
  <printOptions horizontalCentered="1"/>
  <pageMargins left="0.35433070866141736" right="0.35433070866141736" top="0.5905511811023623" bottom="0.7874015748031497" header="1.062992125984252" footer="0.35"/>
  <pageSetup horizontalDpi="600" verticalDpi="600" orientation="landscape" paperSize="9"/>
  <headerFooter alignWithMargins="0">
    <oddHeader>&amp;R&amp;9表4-14
共&amp;N页第&amp;P页
金额单位：人民币元</oddHeader>
    <oddFooter>&amp;L&amp;9资产占有单位填表人：
填表日期：     年  月  日&amp;C&amp;9评估人员：
</oddFooter>
  </headerFooter>
</worksheet>
</file>

<file path=xl/worksheets/sheet6.xml><?xml version="1.0" encoding="utf-8"?>
<worksheet xmlns="http://schemas.openxmlformats.org/spreadsheetml/2006/main" xmlns:r="http://schemas.openxmlformats.org/officeDocument/2006/relationships">
  <dimension ref="A1:H21"/>
  <sheetViews>
    <sheetView zoomScale="75" zoomScaleNormal="75" workbookViewId="0" topLeftCell="A1">
      <pane xSplit="2" ySplit="5" topLeftCell="C6" activePane="bottomRight" state="frozen"/>
      <selection pane="bottomRight" activeCell="B14" sqref="B14"/>
    </sheetView>
  </sheetViews>
  <sheetFormatPr defaultColWidth="9.00390625" defaultRowHeight="14.25"/>
  <cols>
    <col min="1" max="1" width="8.50390625" style="556" customWidth="1"/>
    <col min="2" max="2" width="33.25390625" style="556" customWidth="1"/>
    <col min="3" max="6" width="23.00390625" style="556" customWidth="1"/>
    <col min="7" max="7" width="11.75390625" style="556" customWidth="1"/>
    <col min="8" max="16384" width="9.00390625" style="556" customWidth="1"/>
  </cols>
  <sheetData>
    <row r="1" spans="1:8" s="649" customFormat="1" ht="42" customHeight="1">
      <c r="A1" s="557" t="s">
        <v>208</v>
      </c>
      <c r="B1" s="557"/>
      <c r="C1" s="557"/>
      <c r="D1" s="557"/>
      <c r="E1" s="557"/>
      <c r="F1" s="557"/>
      <c r="G1" s="557"/>
      <c r="H1" s="650"/>
    </row>
    <row r="2" spans="1:7" s="660" customFormat="1" ht="19.5" customHeight="1">
      <c r="A2" s="661" t="s">
        <v>209</v>
      </c>
      <c r="B2" s="560" t="str">
        <f>IF('评估申报表填表摘要'!$A$2="","",'评估申报表填表摘要'!$A$2)</f>
        <v>返回索引页</v>
      </c>
      <c r="C2" s="662"/>
      <c r="D2" s="662"/>
      <c r="E2" s="662"/>
      <c r="F2" s="662"/>
      <c r="G2" s="562" t="s">
        <v>210</v>
      </c>
    </row>
    <row r="3" spans="2:7" s="660" customFormat="1" ht="19.5" customHeight="1">
      <c r="B3" s="663"/>
      <c r="D3" s="602" t="str">
        <f>'结果汇总'!$A$3</f>
        <v>  评估基准日：2020年3月12日</v>
      </c>
      <c r="E3" s="663"/>
      <c r="F3" s="663"/>
      <c r="G3" s="562" t="s">
        <v>109</v>
      </c>
    </row>
    <row r="4" spans="1:7" s="660" customFormat="1" ht="19.5" customHeight="1">
      <c r="A4" s="585" t="str">
        <f>'结果汇总'!$A$4</f>
        <v>被评估单位（或者产权持有单位）：左世合、周海翔、云南渝庆建筑劳务有限公司</v>
      </c>
      <c r="B4" s="652"/>
      <c r="D4" s="569"/>
      <c r="E4" s="569"/>
      <c r="F4" s="569"/>
      <c r="G4" s="604" t="s">
        <v>138</v>
      </c>
    </row>
    <row r="5" spans="1:7" s="660" customFormat="1" ht="26.25" customHeight="1">
      <c r="A5" s="664" t="s">
        <v>211</v>
      </c>
      <c r="B5" s="654" t="s">
        <v>140</v>
      </c>
      <c r="C5" s="654" t="s">
        <v>113</v>
      </c>
      <c r="D5" s="654" t="s">
        <v>114</v>
      </c>
      <c r="E5" s="655" t="s">
        <v>115</v>
      </c>
      <c r="F5" s="655" t="s">
        <v>142</v>
      </c>
      <c r="G5" s="656" t="s">
        <v>117</v>
      </c>
    </row>
    <row r="6" spans="1:7" s="660" customFormat="1" ht="26.25" customHeight="1">
      <c r="A6" s="622" t="s">
        <v>212</v>
      </c>
      <c r="B6" s="629" t="s">
        <v>5</v>
      </c>
      <c r="C6" s="657">
        <f>'表3-1货币资金'!C25</f>
        <v>0</v>
      </c>
      <c r="D6" s="657">
        <f>'表3-1货币资金'!D25</f>
        <v>0</v>
      </c>
      <c r="E6" s="657">
        <f>'表3-1货币资金'!E25</f>
        <v>0</v>
      </c>
      <c r="F6" s="657">
        <f>E6-D6</f>
        <v>0</v>
      </c>
      <c r="G6" s="590">
        <f aca="true" t="shared" si="0" ref="G6:G19">IF(OR(D6=0,D6=""),"",ROUND(F6/D6*100,2))</f>
      </c>
    </row>
    <row r="7" spans="1:7" s="660" customFormat="1" ht="26.25" customHeight="1">
      <c r="A7" s="622" t="s">
        <v>213</v>
      </c>
      <c r="B7" s="640" t="s">
        <v>214</v>
      </c>
      <c r="C7" s="657">
        <f>'3-2交易性金融资产'!I29</f>
        <v>0</v>
      </c>
      <c r="D7" s="657">
        <f>'3-2交易性金融资产'!J29</f>
        <v>0</v>
      </c>
      <c r="E7" s="657">
        <f>'3-2交易性金融资产'!K29</f>
        <v>0</v>
      </c>
      <c r="F7" s="657">
        <f aca="true" t="shared" si="1" ref="F7:F19">E7-D7</f>
        <v>0</v>
      </c>
      <c r="G7" s="590">
        <f t="shared" si="0"/>
      </c>
    </row>
    <row r="8" spans="1:7" s="660" customFormat="1" ht="26.25" customHeight="1">
      <c r="A8" s="622" t="s">
        <v>215</v>
      </c>
      <c r="B8" s="629" t="s">
        <v>17</v>
      </c>
      <c r="C8" s="657">
        <f>'3-3应收票据'!K29</f>
        <v>0</v>
      </c>
      <c r="D8" s="657">
        <f>'3-3应收票据'!L29</f>
        <v>0</v>
      </c>
      <c r="E8" s="657">
        <f>'3-3应收票据'!M29</f>
        <v>0</v>
      </c>
      <c r="F8" s="657">
        <f t="shared" si="1"/>
        <v>0</v>
      </c>
      <c r="G8" s="590">
        <f t="shared" si="0"/>
      </c>
    </row>
    <row r="9" spans="1:7" s="660" customFormat="1" ht="26.25" customHeight="1">
      <c r="A9" s="622" t="s">
        <v>216</v>
      </c>
      <c r="B9" s="629" t="s">
        <v>20</v>
      </c>
      <c r="C9" s="657">
        <f>'3-4应收帐款'!F30</f>
        <v>0</v>
      </c>
      <c r="D9" s="657">
        <f>'3-4应收帐款'!O30</f>
        <v>0</v>
      </c>
      <c r="E9" s="657">
        <f>'3-4应收帐款'!P30</f>
        <v>0</v>
      </c>
      <c r="F9" s="657">
        <f t="shared" si="1"/>
        <v>0</v>
      </c>
      <c r="G9" s="590">
        <f t="shared" si="0"/>
      </c>
    </row>
    <row r="10" spans="1:7" s="660" customFormat="1" ht="26.25" customHeight="1">
      <c r="A10" s="622" t="s">
        <v>217</v>
      </c>
      <c r="B10" s="629" t="s">
        <v>26</v>
      </c>
      <c r="C10" s="657">
        <f>'3-5预付帐款'!F24</f>
        <v>0</v>
      </c>
      <c r="D10" s="657">
        <f>'3-5预付帐款'!P24</f>
        <v>0</v>
      </c>
      <c r="E10" s="657">
        <f>'3-5预付帐款'!Q24</f>
        <v>0</v>
      </c>
      <c r="F10" s="657">
        <f t="shared" si="1"/>
        <v>0</v>
      </c>
      <c r="G10" s="590">
        <f t="shared" si="0"/>
      </c>
    </row>
    <row r="11" spans="1:7" s="660" customFormat="1" ht="26.25" customHeight="1">
      <c r="A11" s="622" t="s">
        <v>218</v>
      </c>
      <c r="B11" s="629" t="s">
        <v>24</v>
      </c>
      <c r="C11" s="657">
        <f>'3-6应收利息'!G30</f>
        <v>0</v>
      </c>
      <c r="D11" s="657">
        <f>'3-6应收利息'!H30</f>
        <v>0</v>
      </c>
      <c r="E11" s="657">
        <f>'3-6应收利息'!I30</f>
        <v>0</v>
      </c>
      <c r="F11" s="657">
        <f t="shared" si="1"/>
        <v>0</v>
      </c>
      <c r="G11" s="590">
        <f t="shared" si="0"/>
      </c>
    </row>
    <row r="12" spans="1:7" s="660" customFormat="1" ht="26.25" customHeight="1">
      <c r="A12" s="622" t="s">
        <v>219</v>
      </c>
      <c r="B12" s="629" t="s">
        <v>220</v>
      </c>
      <c r="C12" s="657">
        <f>'3-7应收股利'!E30</f>
        <v>0</v>
      </c>
      <c r="D12" s="657">
        <f>'3-7应收股利'!F30</f>
        <v>0</v>
      </c>
      <c r="E12" s="657">
        <f>'3-7应收股利'!G30</f>
        <v>0</v>
      </c>
      <c r="F12" s="657">
        <f t="shared" si="1"/>
        <v>0</v>
      </c>
      <c r="G12" s="590">
        <f t="shared" si="0"/>
      </c>
    </row>
    <row r="13" spans="1:7" s="660" customFormat="1" ht="26.25" customHeight="1">
      <c r="A13" s="622" t="s">
        <v>221</v>
      </c>
      <c r="B13" s="629" t="s">
        <v>30</v>
      </c>
      <c r="C13" s="657">
        <f>'3-8其他应收款'!F20</f>
        <v>0</v>
      </c>
      <c r="D13" s="657">
        <f>'3-8其他应收款'!O20</f>
        <v>0</v>
      </c>
      <c r="E13" s="657">
        <f>'3-8其他应收款'!P20</f>
        <v>0</v>
      </c>
      <c r="F13" s="657">
        <f t="shared" si="1"/>
        <v>0</v>
      </c>
      <c r="G13" s="590">
        <f t="shared" si="0"/>
      </c>
    </row>
    <row r="14" spans="1:7" s="660" customFormat="1" ht="26.25" customHeight="1">
      <c r="A14" s="622" t="s">
        <v>222</v>
      </c>
      <c r="B14" s="629" t="s">
        <v>32</v>
      </c>
      <c r="C14" s="657">
        <f>'表3-9存货汇总'!C23</f>
        <v>0</v>
      </c>
      <c r="D14" s="657">
        <f>'表3-9存货汇总'!D23</f>
        <v>0</v>
      </c>
      <c r="E14" s="657">
        <f>'表3-9存货汇总'!E23</f>
        <v>26869</v>
      </c>
      <c r="F14" s="657">
        <f t="shared" si="1"/>
        <v>26869</v>
      </c>
      <c r="G14" s="590">
        <f t="shared" si="0"/>
      </c>
    </row>
    <row r="15" spans="1:7" s="660" customFormat="1" ht="26.25" customHeight="1">
      <c r="A15" s="622" t="s">
        <v>223</v>
      </c>
      <c r="B15" s="629" t="s">
        <v>38</v>
      </c>
      <c r="C15" s="657">
        <f>'3-10流资损失'!D30</f>
        <v>0</v>
      </c>
      <c r="D15" s="657">
        <f>'3-10流资损失'!F30</f>
        <v>0</v>
      </c>
      <c r="E15" s="657">
        <f>'3-10流资损失'!G30</f>
        <v>0</v>
      </c>
      <c r="F15" s="657">
        <f t="shared" si="1"/>
        <v>0</v>
      </c>
      <c r="G15" s="590">
        <f t="shared" si="0"/>
      </c>
    </row>
    <row r="16" spans="1:7" s="660" customFormat="1" ht="26.25" customHeight="1">
      <c r="A16" s="622" t="s">
        <v>224</v>
      </c>
      <c r="B16" s="629" t="s">
        <v>225</v>
      </c>
      <c r="C16" s="657">
        <f>'3-11一年非流动资产'!F30</f>
        <v>0</v>
      </c>
      <c r="D16" s="657">
        <f>'3-11一年非流动资产'!G30</f>
        <v>0</v>
      </c>
      <c r="E16" s="657">
        <f>'3-11一年非流动资产'!H30</f>
        <v>0</v>
      </c>
      <c r="F16" s="657">
        <f t="shared" si="1"/>
        <v>0</v>
      </c>
      <c r="G16" s="590">
        <f t="shared" si="0"/>
      </c>
    </row>
    <row r="17" spans="1:7" s="660" customFormat="1" ht="26.25" customHeight="1">
      <c r="A17" s="622" t="s">
        <v>226</v>
      </c>
      <c r="B17" s="629" t="s">
        <v>43</v>
      </c>
      <c r="C17" s="657">
        <f>'3-12其他流动资产'!D30</f>
        <v>0</v>
      </c>
      <c r="D17" s="657">
        <f>'3-12其他流动资产'!E30</f>
        <v>0</v>
      </c>
      <c r="E17" s="657">
        <f>'3-12其他流动资产'!F30</f>
        <v>0</v>
      </c>
      <c r="F17" s="657">
        <f t="shared" si="1"/>
        <v>0</v>
      </c>
      <c r="G17" s="590">
        <f t="shared" si="0"/>
      </c>
    </row>
    <row r="18" spans="1:7" s="660" customFormat="1" ht="26.25" customHeight="1">
      <c r="A18" s="622"/>
      <c r="B18" s="665"/>
      <c r="C18" s="657"/>
      <c r="D18" s="657"/>
      <c r="E18" s="657"/>
      <c r="F18" s="657"/>
      <c r="G18" s="590">
        <f t="shared" si="0"/>
      </c>
    </row>
    <row r="19" spans="1:7" s="660" customFormat="1" ht="26.25" customHeight="1">
      <c r="A19" s="630" t="s">
        <v>227</v>
      </c>
      <c r="B19" s="595" t="s">
        <v>228</v>
      </c>
      <c r="C19" s="659">
        <f>SUM(C6:C18)</f>
        <v>0</v>
      </c>
      <c r="D19" s="659">
        <f>SUM(D6:D18)</f>
        <v>0</v>
      </c>
      <c r="E19" s="659">
        <f>SUM(E6:E18)</f>
        <v>26869</v>
      </c>
      <c r="F19" s="659">
        <f t="shared" si="1"/>
        <v>26869</v>
      </c>
      <c r="G19" s="597">
        <f t="shared" si="0"/>
      </c>
    </row>
    <row r="20" spans="1:7" s="660" customFormat="1" ht="21.75" customHeight="1">
      <c r="A20" s="666" t="s">
        <v>229</v>
      </c>
      <c r="B20" s="667"/>
      <c r="E20" s="581" t="s">
        <v>230</v>
      </c>
      <c r="F20" s="555"/>
      <c r="G20" s="555"/>
    </row>
    <row r="21" spans="1:4" s="660" customFormat="1" ht="21.75" customHeight="1">
      <c r="A21" s="666" t="s">
        <v>231</v>
      </c>
      <c r="B21" s="667"/>
      <c r="D21" s="668"/>
    </row>
  </sheetData>
  <sheetProtection/>
  <dataValidations count="2">
    <dataValidation type="decimal" allowBlank="1" showInputMessage="1" showErrorMessage="1" imeMode="off" sqref="C6:F19">
      <formula1>-999999999999.99</formula1>
      <formula2>999999999999.99</formula2>
    </dataValidation>
    <dataValidation allowBlank="1" showInputMessage="1" showErrorMessage="1" imeMode="off" sqref="A4 D4:G4"/>
  </dataValidations>
  <hyperlinks>
    <hyperlink ref="B15" location="'3-10流资损失'!A1" display="待处理流动资产净损失"/>
    <hyperlink ref="B16" location="'3-11一年非流动资产'!A1" display="一年内到期的非流动资产"/>
    <hyperlink ref="B17" location="'3-12其他流动资产'!A1" display="其它流动资产"/>
    <hyperlink ref="A2" location="'分类汇总(1)'!B6" display="返回"/>
    <hyperlink ref="B2" location="科目索引!C5" display="=IF(评估申报表填表摘要!$A$2=&quot;&quot;,&quot;&quot;,评估申报表填表摘要!$A$2)"/>
    <hyperlink ref="B14" location="'表3-9存货汇总'!A1" display="存货"/>
    <hyperlink ref="B13" location="'3-8其他应收款'!Print_Area" display="其他应收款"/>
    <hyperlink ref="B10" location="'3-5预付帐款'!A1" display="预付帐款"/>
    <hyperlink ref="B11" location="'3-6应收利息'!A1" display="应收股息"/>
    <hyperlink ref="B12" location="'3-5应收股利'!A1" display="应收股利 "/>
    <hyperlink ref="B9" location="'3-4应收帐款'!A1" display="应收帐款"/>
    <hyperlink ref="B8" location="'3-3应收票据'!A1" display="应收票据"/>
    <hyperlink ref="B6" location="'表3-1货币资金'!A1" display="货币资金"/>
    <hyperlink ref="B7" location="'3-2交易性金融资产'!A1" display="交易性金融资产"/>
  </hyperlinks>
  <printOptions horizontalCentered="1"/>
  <pageMargins left="0.35433070866141736" right="0.35433070866141736" top="0.7874015748031497" bottom="0.41" header="0.5118110236220472" footer="0.23999999999999996"/>
  <pageSetup horizontalDpi="600" verticalDpi="600" orientation="landscape" paperSize="9" scale="75"/>
</worksheet>
</file>

<file path=xl/worksheets/sheet60.xml><?xml version="1.0" encoding="utf-8"?>
<worksheet xmlns="http://schemas.openxmlformats.org/spreadsheetml/2006/main" xmlns:r="http://schemas.openxmlformats.org/officeDocument/2006/relationships">
  <dimension ref="A1:R27"/>
  <sheetViews>
    <sheetView workbookViewId="0" topLeftCell="A1">
      <selection activeCell="Q19" sqref="Q19"/>
    </sheetView>
  </sheetViews>
  <sheetFormatPr defaultColWidth="9.00390625" defaultRowHeight="14.25"/>
  <cols>
    <col min="1" max="1" width="4.125" style="0" customWidth="1"/>
    <col min="2" max="2" width="9.875" style="0" customWidth="1"/>
    <col min="3" max="3" width="6.50390625" style="0" customWidth="1"/>
    <col min="4" max="4" width="3.875" style="0" customWidth="1"/>
    <col min="5" max="5" width="5.375" style="0" customWidth="1"/>
    <col min="6" max="6" width="7.50390625" style="0" hidden="1" customWidth="1"/>
    <col min="7" max="7" width="7.625" style="0" customWidth="1"/>
    <col min="8" max="8" width="6.125" style="0" customWidth="1"/>
    <col min="9" max="9" width="9.125" style="0" customWidth="1"/>
    <col min="10" max="10" width="9.125" style="200" customWidth="1"/>
    <col min="11" max="11" width="11.00390625" style="0" customWidth="1"/>
    <col min="12" max="12" width="6.75390625" style="0" customWidth="1"/>
    <col min="13" max="13" width="9.75390625" style="0" customWidth="1"/>
    <col min="14" max="14" width="26.25390625" style="0" customWidth="1"/>
    <col min="16" max="16" width="9.50390625" style="0" bestFit="1" customWidth="1"/>
    <col min="18" max="18" width="10.50390625" style="0" bestFit="1" customWidth="1"/>
  </cols>
  <sheetData>
    <row r="1" spans="1:14" ht="20.25" customHeight="1">
      <c r="A1" s="201" t="s">
        <v>699</v>
      </c>
      <c r="B1" s="201"/>
      <c r="C1" s="201"/>
      <c r="D1" s="201"/>
      <c r="E1" s="201"/>
      <c r="F1" s="201"/>
      <c r="G1" s="201"/>
      <c r="H1" s="201"/>
      <c r="I1" s="201"/>
      <c r="J1" s="201"/>
      <c r="K1" s="201"/>
      <c r="L1" s="201"/>
      <c r="M1" s="201"/>
      <c r="N1" s="201"/>
    </row>
    <row r="2" spans="1:14" ht="12" customHeight="1">
      <c r="A2" s="201"/>
      <c r="B2" s="201"/>
      <c r="C2" s="201"/>
      <c r="D2" s="201"/>
      <c r="E2" s="201"/>
      <c r="F2" s="201"/>
      <c r="G2" s="201"/>
      <c r="H2" s="201"/>
      <c r="I2" s="201"/>
      <c r="J2" s="201"/>
      <c r="K2" s="201"/>
      <c r="L2" s="201"/>
      <c r="M2" s="201"/>
      <c r="N2" s="201"/>
    </row>
    <row r="3" spans="1:14" ht="14.25">
      <c r="A3" s="202" t="str">
        <f>'5-1短期借款'!A3</f>
        <v>  评估基准日：2020年3月12日</v>
      </c>
      <c r="B3" s="202"/>
      <c r="C3" s="202"/>
      <c r="D3" s="202"/>
      <c r="E3" s="202"/>
      <c r="F3" s="202"/>
      <c r="G3" s="202"/>
      <c r="H3" s="202"/>
      <c r="I3" s="202"/>
      <c r="J3" s="202"/>
      <c r="K3" s="202"/>
      <c r="L3" s="202"/>
      <c r="M3" s="202"/>
      <c r="N3" s="202"/>
    </row>
    <row r="4" spans="1:14" ht="14.25">
      <c r="A4" s="203"/>
      <c r="B4" s="203"/>
      <c r="C4" s="203"/>
      <c r="D4" s="203"/>
      <c r="E4" s="203"/>
      <c r="F4" s="204"/>
      <c r="G4" s="203"/>
      <c r="H4" s="203"/>
      <c r="I4" s="228"/>
      <c r="J4" s="229"/>
      <c r="K4" s="228"/>
      <c r="L4" s="228"/>
      <c r="M4" s="228"/>
      <c r="N4" s="230"/>
    </row>
    <row r="5" spans="1:14" ht="14.25">
      <c r="A5" s="203" t="str">
        <f>'5-1短期借款'!A4</f>
        <v>被评估单位（或者产权持有单位）：左世合、周海翔、云南渝庆建筑劳务有限公司</v>
      </c>
      <c r="B5" s="203"/>
      <c r="C5" s="203"/>
      <c r="D5" s="203"/>
      <c r="E5" s="203"/>
      <c r="F5" s="204"/>
      <c r="G5" s="203"/>
      <c r="H5" s="203"/>
      <c r="I5" s="228"/>
      <c r="J5" s="229"/>
      <c r="K5" s="228"/>
      <c r="L5" s="228"/>
      <c r="M5" s="228"/>
      <c r="N5" s="230"/>
    </row>
    <row r="6" spans="1:14" ht="14.25">
      <c r="A6" s="205" t="s">
        <v>139</v>
      </c>
      <c r="B6" s="205" t="s">
        <v>700</v>
      </c>
      <c r="C6" s="205" t="s">
        <v>701</v>
      </c>
      <c r="D6" s="205" t="s">
        <v>443</v>
      </c>
      <c r="E6" s="205" t="s">
        <v>449</v>
      </c>
      <c r="F6" s="206" t="s">
        <v>702</v>
      </c>
      <c r="G6" s="207" t="s">
        <v>703</v>
      </c>
      <c r="H6" s="208"/>
      <c r="I6" s="231" t="s">
        <v>115</v>
      </c>
      <c r="J6" s="232"/>
      <c r="K6" s="233"/>
      <c r="L6" s="234" t="s">
        <v>704</v>
      </c>
      <c r="M6" s="235" t="s">
        <v>705</v>
      </c>
      <c r="N6" s="205" t="s">
        <v>380</v>
      </c>
    </row>
    <row r="7" spans="1:14" ht="14.25">
      <c r="A7" s="209"/>
      <c r="B7" s="209"/>
      <c r="C7" s="209"/>
      <c r="D7" s="209"/>
      <c r="E7" s="210"/>
      <c r="F7" s="211"/>
      <c r="G7" s="212" t="s">
        <v>290</v>
      </c>
      <c r="H7" s="212" t="s">
        <v>291</v>
      </c>
      <c r="I7" s="222" t="s">
        <v>706</v>
      </c>
      <c r="J7" s="236" t="s">
        <v>552</v>
      </c>
      <c r="K7" s="222" t="s">
        <v>707</v>
      </c>
      <c r="L7" s="237"/>
      <c r="M7" s="238"/>
      <c r="N7" s="209"/>
    </row>
    <row r="8" spans="1:15" ht="14.25">
      <c r="A8" s="213"/>
      <c r="B8" s="214"/>
      <c r="C8" s="212"/>
      <c r="D8" s="213"/>
      <c r="E8" s="215"/>
      <c r="F8" s="216"/>
      <c r="G8" s="217"/>
      <c r="H8" s="217"/>
      <c r="I8" s="239"/>
      <c r="J8" s="240"/>
      <c r="K8" s="241"/>
      <c r="L8" s="222"/>
      <c r="M8" s="237"/>
      <c r="N8" s="242"/>
      <c r="O8" s="243"/>
    </row>
    <row r="9" spans="1:14" ht="13.5" customHeight="1">
      <c r="A9" s="213"/>
      <c r="B9" s="214"/>
      <c r="C9" s="212"/>
      <c r="D9" s="213"/>
      <c r="E9" s="215"/>
      <c r="F9" s="216"/>
      <c r="G9" s="217"/>
      <c r="H9" s="217"/>
      <c r="I9" s="244"/>
      <c r="J9" s="240"/>
      <c r="K9" s="241"/>
      <c r="L9" s="222"/>
      <c r="M9" s="237"/>
      <c r="N9" s="245"/>
    </row>
    <row r="10" spans="1:15" ht="14.25">
      <c r="A10" s="213"/>
      <c r="B10" s="214"/>
      <c r="C10" s="212"/>
      <c r="D10" s="213"/>
      <c r="E10" s="215"/>
      <c r="F10" s="216"/>
      <c r="G10" s="217"/>
      <c r="H10" s="217"/>
      <c r="I10" s="244"/>
      <c r="J10" s="240"/>
      <c r="K10" s="241"/>
      <c r="L10" s="222"/>
      <c r="M10" s="237"/>
      <c r="N10" s="245"/>
      <c r="O10" s="243"/>
    </row>
    <row r="11" spans="1:14" ht="14.25">
      <c r="A11" s="213"/>
      <c r="B11" s="214"/>
      <c r="C11" s="212"/>
      <c r="D11" s="213"/>
      <c r="E11" s="215"/>
      <c r="F11" s="216"/>
      <c r="G11" s="217"/>
      <c r="H11" s="217"/>
      <c r="I11" s="244"/>
      <c r="J11" s="240"/>
      <c r="K11" s="241"/>
      <c r="L11" s="222"/>
      <c r="M11" s="237"/>
      <c r="N11" s="245"/>
    </row>
    <row r="12" spans="1:14" ht="14.25">
      <c r="A12" s="213"/>
      <c r="B12" s="218"/>
      <c r="C12" s="212"/>
      <c r="D12" s="213"/>
      <c r="E12" s="215"/>
      <c r="F12" s="216"/>
      <c r="G12" s="217"/>
      <c r="H12" s="217"/>
      <c r="I12" s="244"/>
      <c r="J12" s="240"/>
      <c r="K12" s="241"/>
      <c r="L12" s="222"/>
      <c r="M12" s="237"/>
      <c r="N12" s="245"/>
    </row>
    <row r="13" spans="1:14" ht="14.25">
      <c r="A13" s="213"/>
      <c r="B13" s="218"/>
      <c r="C13" s="212"/>
      <c r="D13" s="213"/>
      <c r="E13" s="215"/>
      <c r="F13" s="216"/>
      <c r="G13" s="217"/>
      <c r="H13" s="217"/>
      <c r="I13" s="244"/>
      <c r="J13" s="240"/>
      <c r="K13" s="241"/>
      <c r="L13" s="222"/>
      <c r="M13" s="237"/>
      <c r="N13" s="245"/>
    </row>
    <row r="14" spans="1:14" ht="14.25">
      <c r="A14" s="213"/>
      <c r="B14" s="218"/>
      <c r="C14" s="212"/>
      <c r="D14" s="213"/>
      <c r="E14" s="215"/>
      <c r="F14" s="216"/>
      <c r="G14" s="217"/>
      <c r="H14" s="217"/>
      <c r="I14" s="244"/>
      <c r="J14" s="240"/>
      <c r="K14" s="241"/>
      <c r="L14" s="222"/>
      <c r="M14" s="237"/>
      <c r="N14" s="245"/>
    </row>
    <row r="15" spans="1:14" ht="14.25">
      <c r="A15" s="213"/>
      <c r="B15" s="218"/>
      <c r="C15" s="212"/>
      <c r="D15" s="213"/>
      <c r="E15" s="215"/>
      <c r="F15" s="216"/>
      <c r="G15" s="217"/>
      <c r="H15" s="217"/>
      <c r="I15" s="244"/>
      <c r="J15" s="240"/>
      <c r="K15" s="241"/>
      <c r="L15" s="222"/>
      <c r="M15" s="237"/>
      <c r="N15" s="245"/>
    </row>
    <row r="16" spans="1:14" ht="14.25">
      <c r="A16" s="213"/>
      <c r="B16" s="218"/>
      <c r="C16" s="212"/>
      <c r="D16" s="213"/>
      <c r="E16" s="215"/>
      <c r="F16" s="216"/>
      <c r="G16" s="217"/>
      <c r="H16" s="217"/>
      <c r="I16" s="244"/>
      <c r="J16" s="240"/>
      <c r="K16" s="241"/>
      <c r="L16" s="222"/>
      <c r="M16" s="237"/>
      <c r="N16" s="245"/>
    </row>
    <row r="17" spans="1:14" ht="14.25">
      <c r="A17" s="213"/>
      <c r="B17" s="218"/>
      <c r="C17" s="212"/>
      <c r="D17" s="213"/>
      <c r="E17" s="215"/>
      <c r="F17" s="216"/>
      <c r="G17" s="217"/>
      <c r="H17" s="217"/>
      <c r="I17" s="244"/>
      <c r="J17" s="240"/>
      <c r="K17" s="241"/>
      <c r="L17" s="222"/>
      <c r="M17" s="237"/>
      <c r="N17" s="245"/>
    </row>
    <row r="18" spans="1:18" ht="14.25">
      <c r="A18" s="213"/>
      <c r="B18" s="218"/>
      <c r="C18" s="212"/>
      <c r="D18" s="213"/>
      <c r="E18" s="215"/>
      <c r="F18" s="216"/>
      <c r="G18" s="217"/>
      <c r="H18" s="217"/>
      <c r="I18" s="237"/>
      <c r="J18" s="240"/>
      <c r="K18" s="222"/>
      <c r="L18" s="222"/>
      <c r="M18" s="237"/>
      <c r="N18" s="245"/>
      <c r="P18" s="243"/>
      <c r="R18" s="243"/>
    </row>
    <row r="19" spans="1:14" ht="14.25">
      <c r="A19" s="213"/>
      <c r="B19" s="219"/>
      <c r="C19" s="212"/>
      <c r="D19" s="213"/>
      <c r="E19" s="215"/>
      <c r="F19" s="216"/>
      <c r="G19" s="217"/>
      <c r="H19" s="217"/>
      <c r="I19" s="237"/>
      <c r="J19" s="240"/>
      <c r="K19" s="222"/>
      <c r="L19" s="222"/>
      <c r="M19" s="237"/>
      <c r="N19" s="245"/>
    </row>
    <row r="20" spans="1:14" ht="14.25">
      <c r="A20" s="213"/>
      <c r="B20" s="219"/>
      <c r="C20" s="220"/>
      <c r="D20" s="213"/>
      <c r="E20" s="220"/>
      <c r="F20" s="221"/>
      <c r="G20" s="217"/>
      <c r="H20" s="217"/>
      <c r="I20" s="237"/>
      <c r="J20" s="246"/>
      <c r="K20" s="237"/>
      <c r="L20" s="237"/>
      <c r="M20" s="237"/>
      <c r="N20" s="213"/>
    </row>
    <row r="21" spans="1:14" ht="14.25">
      <c r="A21" s="213"/>
      <c r="B21" s="219"/>
      <c r="C21" s="220"/>
      <c r="D21" s="213"/>
      <c r="E21" s="220"/>
      <c r="F21" s="221"/>
      <c r="G21" s="217"/>
      <c r="H21" s="217"/>
      <c r="I21" s="237"/>
      <c r="J21" s="246"/>
      <c r="K21" s="237"/>
      <c r="L21" s="237"/>
      <c r="M21" s="237"/>
      <c r="N21" s="213"/>
    </row>
    <row r="22" spans="1:14" ht="14.25">
      <c r="A22" s="213"/>
      <c r="B22" s="219"/>
      <c r="C22" s="220"/>
      <c r="D22" s="213"/>
      <c r="E22" s="220"/>
      <c r="F22" s="222"/>
      <c r="G22" s="217"/>
      <c r="H22" s="217"/>
      <c r="I22" s="222"/>
      <c r="J22" s="246"/>
      <c r="K22" s="237"/>
      <c r="L22" s="237"/>
      <c r="M22" s="237"/>
      <c r="N22" s="213"/>
    </row>
    <row r="23" spans="1:14" ht="14.25">
      <c r="A23" s="223" t="s">
        <v>664</v>
      </c>
      <c r="B23" s="224"/>
      <c r="C23" s="224"/>
      <c r="D23" s="225"/>
      <c r="E23" s="226"/>
      <c r="F23" s="222"/>
      <c r="G23" s="222"/>
      <c r="H23" s="222"/>
      <c r="I23" s="222"/>
      <c r="J23" s="240"/>
      <c r="K23" s="222"/>
      <c r="L23" s="222"/>
      <c r="M23" s="222"/>
      <c r="N23" s="247"/>
    </row>
    <row r="24" spans="1:14" ht="14.25">
      <c r="A24" s="223" t="s">
        <v>708</v>
      </c>
      <c r="B24" s="224"/>
      <c r="C24" s="224"/>
      <c r="D24" s="224"/>
      <c r="E24" s="225"/>
      <c r="F24" s="222"/>
      <c r="G24" s="227"/>
      <c r="H24" s="227"/>
      <c r="I24" s="237"/>
      <c r="J24" s="246"/>
      <c r="K24" s="237"/>
      <c r="L24" s="237"/>
      <c r="M24" s="237"/>
      <c r="N24" s="247"/>
    </row>
    <row r="25" spans="1:14" ht="14.25">
      <c r="A25" s="223" t="s">
        <v>709</v>
      </c>
      <c r="B25" s="224"/>
      <c r="C25" s="224"/>
      <c r="D25" s="224"/>
      <c r="E25" s="225"/>
      <c r="F25" s="222"/>
      <c r="G25" s="222"/>
      <c r="H25" s="222"/>
      <c r="I25" s="222">
        <f>SUM(I8:I24)</f>
        <v>0</v>
      </c>
      <c r="J25" s="240">
        <v>1</v>
      </c>
      <c r="K25" s="222">
        <f>SUM(K8:K24)</f>
        <v>0</v>
      </c>
      <c r="L25" s="222"/>
      <c r="M25" s="222"/>
      <c r="N25" s="247"/>
    </row>
    <row r="26" spans="1:14" ht="14.25">
      <c r="A26" s="203" t="s">
        <v>710</v>
      </c>
      <c r="B26" s="203"/>
      <c r="C26" s="203"/>
      <c r="D26" s="203"/>
      <c r="E26" s="203"/>
      <c r="F26" s="204"/>
      <c r="G26" s="203"/>
      <c r="H26" s="203" t="s">
        <v>711</v>
      </c>
      <c r="I26" s="228"/>
      <c r="J26" s="229"/>
      <c r="K26" s="228"/>
      <c r="L26" s="228"/>
      <c r="M26" s="228"/>
      <c r="N26" s="203"/>
    </row>
    <row r="27" spans="1:14" ht="14.25">
      <c r="A27" s="203" t="s">
        <v>712</v>
      </c>
      <c r="B27" s="203"/>
      <c r="C27" s="203"/>
      <c r="D27" s="203"/>
      <c r="E27" s="203"/>
      <c r="F27" s="204"/>
      <c r="G27" s="203"/>
      <c r="H27" s="203"/>
      <c r="I27" s="228"/>
      <c r="J27" s="229"/>
      <c r="K27" s="228"/>
      <c r="L27" s="228"/>
      <c r="M27" s="228"/>
      <c r="N27" s="203"/>
    </row>
  </sheetData>
  <sheetProtection/>
  <mergeCells count="16">
    <mergeCell ref="A1:N1"/>
    <mergeCell ref="A3:N3"/>
    <mergeCell ref="G6:H6"/>
    <mergeCell ref="I6:K6"/>
    <mergeCell ref="A23:D23"/>
    <mergeCell ref="A24:E24"/>
    <mergeCell ref="A25:E25"/>
    <mergeCell ref="A6:A7"/>
    <mergeCell ref="B6:B7"/>
    <mergeCell ref="C6:C7"/>
    <mergeCell ref="D6:D7"/>
    <mergeCell ref="E6:E7"/>
    <mergeCell ref="F6:F7"/>
    <mergeCell ref="L6:L7"/>
    <mergeCell ref="M6:M7"/>
    <mergeCell ref="N6:N7"/>
  </mergeCells>
  <printOptions/>
  <pageMargins left="0.7480314960629921" right="0.7480314960629921" top="0.9842519685039371" bottom="0.9842519685039371" header="0.5118110236220472" footer="0.5118110236220472"/>
  <pageSetup horizontalDpi="600" verticalDpi="600" orientation="landscape" paperSize="9"/>
  <headerFooter alignWithMargins="0">
    <oddHeader>&amp;R&amp;9
表4-15
共&amp;N页第&amp;P页
金额单位：人民币元</oddHeader>
  </headerFooter>
</worksheet>
</file>

<file path=xl/worksheets/sheet61.xml><?xml version="1.0" encoding="utf-8"?>
<worksheet xmlns="http://schemas.openxmlformats.org/spreadsheetml/2006/main" xmlns:r="http://schemas.openxmlformats.org/officeDocument/2006/relationships">
  <dimension ref="A1:R17"/>
  <sheetViews>
    <sheetView workbookViewId="0" topLeftCell="A1">
      <selection activeCell="K13" sqref="K13"/>
    </sheetView>
  </sheetViews>
  <sheetFormatPr defaultColWidth="9.00390625" defaultRowHeight="15.75" customHeight="1"/>
  <cols>
    <col min="1" max="1" width="3.625" style="71" customWidth="1"/>
    <col min="2" max="2" width="24.00390625" style="72" customWidth="1"/>
    <col min="3" max="3" width="10.50390625" style="72" hidden="1" customWidth="1"/>
    <col min="4" max="4" width="8.25390625" style="72" hidden="1" customWidth="1"/>
    <col min="5" max="6" width="8.125" style="73" customWidth="1"/>
    <col min="7" max="7" width="6.625" style="71" customWidth="1"/>
    <col min="8" max="8" width="4.625" style="72" customWidth="1"/>
    <col min="9" max="9" width="8.375" style="74" customWidth="1"/>
    <col min="10" max="10" width="13.625" style="74" customWidth="1"/>
    <col min="11" max="12" width="15.125" style="181" customWidth="1"/>
    <col min="13" max="13" width="10.875" style="181" customWidth="1"/>
    <col min="14" max="14" width="12.625" style="74" customWidth="1"/>
    <col min="15" max="15" width="8.125" style="71" customWidth="1"/>
    <col min="16" max="16" width="12.25390625" style="74" customWidth="1"/>
    <col min="17" max="17" width="6.75390625" style="75" customWidth="1"/>
    <col min="18" max="18" width="11.625" style="72" customWidth="1"/>
    <col min="19" max="16384" width="9.00390625" style="73" customWidth="1"/>
  </cols>
  <sheetData>
    <row r="1" spans="1:18" s="69" customFormat="1" ht="24.75" customHeight="1">
      <c r="A1" s="76" t="s">
        <v>713</v>
      </c>
      <c r="B1" s="77"/>
      <c r="C1" s="77"/>
      <c r="D1" s="77"/>
      <c r="E1" s="78"/>
      <c r="F1" s="78"/>
      <c r="G1" s="76"/>
      <c r="H1" s="77"/>
      <c r="I1" s="79"/>
      <c r="J1" s="79"/>
      <c r="K1" s="187"/>
      <c r="L1" s="187"/>
      <c r="M1" s="187"/>
      <c r="N1" s="79"/>
      <c r="O1" s="76"/>
      <c r="P1" s="79"/>
      <c r="Q1" s="80"/>
      <c r="R1" s="77"/>
    </row>
    <row r="2" spans="1:18" s="70" customFormat="1" ht="13.5" customHeight="1">
      <c r="A2" s="81" t="str">
        <f>IF('表3流资汇总'!$A$2="","",'表3流资汇总'!$A$2)</f>
        <v>返回</v>
      </c>
      <c r="B2" s="82" t="str">
        <f>IF('评估申报表填表摘要'!$A$2="","",'评估申报表填表摘要'!$A$2)</f>
        <v>返回索引页</v>
      </c>
      <c r="C2" s="82"/>
      <c r="D2" s="82"/>
      <c r="E2" s="83"/>
      <c r="G2" s="151"/>
      <c r="H2" s="182"/>
      <c r="I2" s="117"/>
      <c r="J2" s="135"/>
      <c r="K2" s="188"/>
      <c r="L2" s="188"/>
      <c r="M2" s="188"/>
      <c r="N2" s="85"/>
      <c r="O2" s="113"/>
      <c r="P2" s="85"/>
      <c r="Q2" s="86"/>
      <c r="R2" s="111"/>
    </row>
    <row r="3" spans="1:18" s="70" customFormat="1" ht="13.5" customHeight="1">
      <c r="A3" s="87" t="str">
        <f>'结果汇总'!$A$3</f>
        <v>  评估基准日：2020年3月12日</v>
      </c>
      <c r="B3" s="88"/>
      <c r="C3" s="88"/>
      <c r="D3" s="88"/>
      <c r="E3" s="89"/>
      <c r="F3" s="89"/>
      <c r="G3" s="87"/>
      <c r="H3" s="88"/>
      <c r="I3" s="90"/>
      <c r="J3" s="90"/>
      <c r="K3" s="189"/>
      <c r="L3" s="189"/>
      <c r="M3" s="189"/>
      <c r="N3" s="90"/>
      <c r="O3" s="87"/>
      <c r="P3" s="90"/>
      <c r="Q3" s="91"/>
      <c r="R3" s="88"/>
    </row>
    <row r="4" spans="1:18" s="70" customFormat="1" ht="13.5" customHeight="1">
      <c r="A4" s="92" t="str">
        <f>'结果汇总'!$A$4</f>
        <v>被评估单位（或者产权持有单位）：左世合、周海翔、云南渝庆建筑劳务有限公司</v>
      </c>
      <c r="B4" s="93"/>
      <c r="C4" s="93"/>
      <c r="D4" s="93"/>
      <c r="E4" s="94"/>
      <c r="F4" s="94"/>
      <c r="G4" s="129"/>
      <c r="H4" s="93"/>
      <c r="I4" s="95"/>
      <c r="J4" s="95"/>
      <c r="K4" s="190"/>
      <c r="L4" s="190"/>
      <c r="M4" s="190"/>
      <c r="N4" s="95"/>
      <c r="O4" s="129"/>
      <c r="P4" s="95"/>
      <c r="Q4" s="96"/>
      <c r="R4" s="112"/>
    </row>
    <row r="5" spans="1:18" s="70" customFormat="1" ht="15.75" customHeight="1">
      <c r="A5" s="119" t="s">
        <v>211</v>
      </c>
      <c r="B5" s="119" t="s">
        <v>714</v>
      </c>
      <c r="C5" s="132" t="s">
        <v>715</v>
      </c>
      <c r="D5" s="132" t="s">
        <v>716</v>
      </c>
      <c r="E5" s="183" t="s">
        <v>409</v>
      </c>
      <c r="F5" s="183" t="s">
        <v>564</v>
      </c>
      <c r="G5" s="184" t="s">
        <v>717</v>
      </c>
      <c r="H5" s="119" t="s">
        <v>377</v>
      </c>
      <c r="I5" s="172" t="s">
        <v>718</v>
      </c>
      <c r="J5" s="172" t="s">
        <v>113</v>
      </c>
      <c r="K5" s="191" t="s">
        <v>719</v>
      </c>
      <c r="L5" s="191" t="s">
        <v>720</v>
      </c>
      <c r="M5" s="192" t="s">
        <v>721</v>
      </c>
      <c r="N5" s="124" t="s">
        <v>114</v>
      </c>
      <c r="O5" s="193" t="s">
        <v>722</v>
      </c>
      <c r="P5" s="124" t="s">
        <v>115</v>
      </c>
      <c r="Q5" s="102" t="s">
        <v>117</v>
      </c>
      <c r="R5" s="119" t="s">
        <v>380</v>
      </c>
    </row>
    <row r="6" spans="1:18" s="70" customFormat="1" ht="15.75" customHeight="1">
      <c r="A6" s="126"/>
      <c r="B6" s="126"/>
      <c r="C6" s="133"/>
      <c r="D6" s="133"/>
      <c r="E6" s="185"/>
      <c r="F6" s="185"/>
      <c r="G6" s="186"/>
      <c r="H6" s="126"/>
      <c r="I6" s="174"/>
      <c r="J6" s="174"/>
      <c r="K6" s="194"/>
      <c r="L6" s="194"/>
      <c r="M6" s="195"/>
      <c r="N6" s="128"/>
      <c r="O6" s="196"/>
      <c r="P6" s="128"/>
      <c r="Q6" s="102"/>
      <c r="R6" s="126"/>
    </row>
    <row r="7" spans="1:18" s="70" customFormat="1" ht="15.75" customHeight="1">
      <c r="A7" s="97"/>
      <c r="B7" s="103"/>
      <c r="C7" s="103"/>
      <c r="D7" s="105"/>
      <c r="E7" s="178"/>
      <c r="F7" s="178"/>
      <c r="G7" s="97"/>
      <c r="H7" s="105"/>
      <c r="I7" s="106"/>
      <c r="J7" s="106"/>
      <c r="K7" s="197"/>
      <c r="L7" s="198"/>
      <c r="M7" s="198"/>
      <c r="N7" s="106"/>
      <c r="O7" s="131"/>
      <c r="P7" s="106"/>
      <c r="Q7" s="102"/>
      <c r="R7" s="199"/>
    </row>
    <row r="8" spans="1:18" s="70" customFormat="1" ht="15.75" customHeight="1">
      <c r="A8" s="97"/>
      <c r="B8" s="103"/>
      <c r="C8" s="103"/>
      <c r="D8" s="105"/>
      <c r="E8" s="178"/>
      <c r="F8" s="178"/>
      <c r="G8" s="97"/>
      <c r="H8" s="105"/>
      <c r="I8" s="106"/>
      <c r="J8" s="106"/>
      <c r="K8" s="197"/>
      <c r="L8" s="198"/>
      <c r="M8" s="198"/>
      <c r="N8" s="106"/>
      <c r="O8" s="131"/>
      <c r="P8" s="106"/>
      <c r="Q8" s="102"/>
      <c r="R8" s="199"/>
    </row>
    <row r="9" spans="1:18" s="70" customFormat="1" ht="15.75" customHeight="1">
      <c r="A9" s="97"/>
      <c r="B9" s="103"/>
      <c r="C9" s="103"/>
      <c r="D9" s="103"/>
      <c r="E9" s="104"/>
      <c r="F9" s="104"/>
      <c r="G9" s="131"/>
      <c r="H9" s="105"/>
      <c r="I9" s="106"/>
      <c r="J9" s="107"/>
      <c r="K9" s="198"/>
      <c r="L9" s="198"/>
      <c r="M9" s="198"/>
      <c r="N9" s="107"/>
      <c r="O9" s="142"/>
      <c r="P9" s="107"/>
      <c r="Q9" s="102">
        <f aca="true" t="shared" si="0" ref="Q9:Q17">IF(OR(N9=0,N9=""),"",ROUND((P9-N9)/N9*100,2))</f>
      </c>
      <c r="R9" s="103"/>
    </row>
    <row r="10" spans="1:18" s="70" customFormat="1" ht="15.75" customHeight="1">
      <c r="A10" s="97"/>
      <c r="B10" s="103"/>
      <c r="C10" s="103"/>
      <c r="D10" s="103"/>
      <c r="E10" s="104"/>
      <c r="F10" s="104"/>
      <c r="G10" s="131"/>
      <c r="H10" s="105"/>
      <c r="I10" s="106"/>
      <c r="J10" s="106"/>
      <c r="K10" s="198"/>
      <c r="L10" s="198"/>
      <c r="M10" s="198"/>
      <c r="N10" s="106"/>
      <c r="O10" s="131"/>
      <c r="P10" s="106"/>
      <c r="Q10" s="102">
        <f t="shared" si="0"/>
      </c>
      <c r="R10" s="103"/>
    </row>
    <row r="11" spans="1:18" s="70" customFormat="1" ht="15.75" customHeight="1">
      <c r="A11" s="97"/>
      <c r="B11" s="103"/>
      <c r="C11" s="103"/>
      <c r="D11" s="103"/>
      <c r="E11" s="104"/>
      <c r="F11" s="104"/>
      <c r="G11" s="131"/>
      <c r="H11" s="105"/>
      <c r="I11" s="106"/>
      <c r="J11" s="106"/>
      <c r="K11" s="198"/>
      <c r="L11" s="198"/>
      <c r="M11" s="198"/>
      <c r="N11" s="106"/>
      <c r="O11" s="131"/>
      <c r="P11" s="106"/>
      <c r="Q11" s="102">
        <f t="shared" si="0"/>
      </c>
      <c r="R11" s="103"/>
    </row>
    <row r="12" spans="1:18" s="70" customFormat="1" ht="15.75" customHeight="1">
      <c r="A12" s="97"/>
      <c r="B12" s="103"/>
      <c r="C12" s="103"/>
      <c r="D12" s="103"/>
      <c r="E12" s="104"/>
      <c r="F12" s="104"/>
      <c r="G12" s="131"/>
      <c r="H12" s="105"/>
      <c r="I12" s="106"/>
      <c r="J12" s="106"/>
      <c r="K12" s="198"/>
      <c r="L12" s="198"/>
      <c r="M12" s="198"/>
      <c r="N12" s="106"/>
      <c r="O12" s="131"/>
      <c r="P12" s="106"/>
      <c r="Q12" s="102">
        <f t="shared" si="0"/>
      </c>
      <c r="R12" s="103"/>
    </row>
    <row r="13" spans="1:18" s="70" customFormat="1" ht="15.75" customHeight="1">
      <c r="A13" s="97"/>
      <c r="B13" s="103"/>
      <c r="C13" s="103"/>
      <c r="D13" s="103"/>
      <c r="E13" s="104"/>
      <c r="F13" s="104"/>
      <c r="G13" s="131"/>
      <c r="H13" s="105"/>
      <c r="I13" s="106"/>
      <c r="J13" s="106"/>
      <c r="K13" s="198"/>
      <c r="L13" s="198"/>
      <c r="M13" s="198"/>
      <c r="N13" s="106"/>
      <c r="O13" s="131"/>
      <c r="P13" s="106"/>
      <c r="Q13" s="102">
        <f t="shared" si="0"/>
      </c>
      <c r="R13" s="103"/>
    </row>
    <row r="14" spans="1:18" s="70" customFormat="1" ht="15.75" customHeight="1">
      <c r="A14" s="97"/>
      <c r="B14" s="103"/>
      <c r="C14" s="103"/>
      <c r="D14" s="103"/>
      <c r="E14" s="104"/>
      <c r="F14" s="104"/>
      <c r="G14" s="131"/>
      <c r="H14" s="105"/>
      <c r="I14" s="106"/>
      <c r="J14" s="106"/>
      <c r="K14" s="198"/>
      <c r="L14" s="198"/>
      <c r="M14" s="198"/>
      <c r="N14" s="106"/>
      <c r="O14" s="131"/>
      <c r="P14" s="106"/>
      <c r="Q14" s="102">
        <f t="shared" si="0"/>
      </c>
      <c r="R14" s="103"/>
    </row>
    <row r="15" spans="1:18" s="70" customFormat="1" ht="15.75" customHeight="1">
      <c r="A15" s="97"/>
      <c r="B15" s="103"/>
      <c r="C15" s="103"/>
      <c r="D15" s="103"/>
      <c r="E15" s="104"/>
      <c r="F15" s="104"/>
      <c r="G15" s="131"/>
      <c r="H15" s="105"/>
      <c r="I15" s="106"/>
      <c r="J15" s="106"/>
      <c r="K15" s="198"/>
      <c r="L15" s="198"/>
      <c r="M15" s="198"/>
      <c r="N15" s="106"/>
      <c r="O15" s="131"/>
      <c r="P15" s="106"/>
      <c r="Q15" s="102">
        <f t="shared" si="0"/>
      </c>
      <c r="R15" s="103"/>
    </row>
    <row r="16" spans="1:18" s="70" customFormat="1" ht="15.75" customHeight="1">
      <c r="A16" s="97"/>
      <c r="B16" s="103"/>
      <c r="C16" s="103"/>
      <c r="D16" s="103"/>
      <c r="E16" s="104"/>
      <c r="F16" s="104"/>
      <c r="G16" s="131"/>
      <c r="H16" s="105"/>
      <c r="I16" s="106"/>
      <c r="J16" s="106"/>
      <c r="K16" s="198"/>
      <c r="L16" s="198"/>
      <c r="M16" s="198"/>
      <c r="N16" s="106"/>
      <c r="O16" s="131"/>
      <c r="P16" s="106"/>
      <c r="Q16" s="102">
        <f t="shared" si="0"/>
      </c>
      <c r="R16" s="103"/>
    </row>
    <row r="17" spans="1:18" s="70" customFormat="1" ht="15.75" customHeight="1">
      <c r="A17" s="108" t="s">
        <v>381</v>
      </c>
      <c r="B17" s="109"/>
      <c r="C17" s="109"/>
      <c r="D17" s="109"/>
      <c r="E17" s="109"/>
      <c r="F17" s="109"/>
      <c r="G17" s="110"/>
      <c r="H17" s="103"/>
      <c r="I17" s="106"/>
      <c r="J17" s="107">
        <f>SUM(J7:J16)</f>
        <v>0</v>
      </c>
      <c r="K17" s="198"/>
      <c r="L17" s="198"/>
      <c r="M17" s="198"/>
      <c r="N17" s="107">
        <f>SUM(N7:N16)</f>
        <v>0</v>
      </c>
      <c r="O17" s="142"/>
      <c r="P17" s="107">
        <f>SUM(P7:P16)</f>
        <v>0</v>
      </c>
      <c r="Q17" s="102">
        <f t="shared" si="0"/>
      </c>
      <c r="R17" s="103"/>
    </row>
  </sheetData>
  <sheetProtection/>
  <mergeCells count="19">
    <mergeCell ref="A17:G17"/>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s>
  <dataValidations count="1">
    <dataValidation allowBlank="1" showInputMessage="1" showErrorMessage="1" imeMode="off" sqref="A4"/>
  </dataValidations>
  <hyperlinks>
    <hyperlink ref="A2" location="表5流负汇总!A1" display="=IF(表3流资汇总!$A$2=&quot;&quot;,&quot;&quot;,表3流资汇总!$A$2)"/>
    <hyperlink ref="B2" location="科目索引!H5" display="=IF(评估申报表填表摘要!$A$2=&quot;&quot;,&quot;&quot;,评估申报表填表摘要!$A$2)"/>
  </hyperlinks>
  <printOptions horizontalCentered="1"/>
  <pageMargins left="0.35433070866141736" right="0.35433070866141736" top="0.5905511811023623" bottom="0.6692913385826772" header="0.9448818897637796" footer="0.31496062992125984"/>
  <pageSetup horizontalDpi="600" verticalDpi="600" orientation="landscape" paperSize="9" scale="95"/>
  <headerFooter alignWithMargins="0">
    <oddHeader>&amp;R&amp;9表5-1
共&amp;N页第&amp;P页
金额单位：人民币元</oddHeader>
    <oddFooter>&amp;L&amp;9被评估单位（产权持有单位）填表人：
填表日期：     年  月  日&amp;C&amp;9评估人员：
</oddFooter>
  </headerFooter>
</worksheet>
</file>

<file path=xl/worksheets/sheet62.xml><?xml version="1.0" encoding="utf-8"?>
<worksheet xmlns="http://schemas.openxmlformats.org/spreadsheetml/2006/main" xmlns:r="http://schemas.openxmlformats.org/officeDocument/2006/relationships">
  <dimension ref="A1:N30"/>
  <sheetViews>
    <sheetView workbookViewId="0" topLeftCell="A1">
      <pane xSplit="2" ySplit="6" topLeftCell="D13" activePane="bottomRight" state="frozen"/>
      <selection pane="bottomRight" activeCell="K19" sqref="K19"/>
    </sheetView>
  </sheetViews>
  <sheetFormatPr defaultColWidth="9.00390625" defaultRowHeight="15.75" customHeight="1"/>
  <cols>
    <col min="1" max="1" width="4.625" style="71" customWidth="1"/>
    <col min="2" max="2" width="22.625" style="72" customWidth="1"/>
    <col min="3" max="3" width="11.125" style="72" hidden="1" customWidth="1"/>
    <col min="4" max="5" width="8.625" style="73" customWidth="1"/>
    <col min="6" max="6" width="8.25390625" style="71" bestFit="1" customWidth="1"/>
    <col min="7" max="7" width="11.625" style="74" customWidth="1"/>
    <col min="8" max="10" width="8.00390625" style="74" customWidth="1"/>
    <col min="11" max="11" width="11.125" style="74" customWidth="1"/>
    <col min="12" max="12" width="11.00390625" style="74" customWidth="1"/>
    <col min="13" max="13" width="7.625" style="75" customWidth="1"/>
    <col min="14" max="14" width="5.00390625" style="72" customWidth="1"/>
    <col min="15" max="16384" width="9.00390625" style="73" customWidth="1"/>
  </cols>
  <sheetData>
    <row r="1" spans="1:14" s="69" customFormat="1" ht="24.75" customHeight="1">
      <c r="A1" s="76" t="s">
        <v>723</v>
      </c>
      <c r="B1" s="77"/>
      <c r="C1" s="77"/>
      <c r="D1" s="78"/>
      <c r="E1" s="78"/>
      <c r="F1" s="76"/>
      <c r="G1" s="79"/>
      <c r="H1" s="79"/>
      <c r="I1" s="79"/>
      <c r="J1" s="79"/>
      <c r="K1" s="79"/>
      <c r="L1" s="79"/>
      <c r="M1" s="80"/>
      <c r="N1" s="77"/>
    </row>
    <row r="2" spans="1:14" s="70" customFormat="1" ht="13.5" customHeight="1">
      <c r="A2" s="81" t="str">
        <f>IF('表3流资汇总'!$A$2="","",'表3流资汇总'!$A$2)</f>
        <v>返回</v>
      </c>
      <c r="B2" s="82" t="str">
        <f>IF('评估申报表填表摘要'!$A$2="","",'评估申报表填表摘要'!$A$2)</f>
        <v>返回索引页</v>
      </c>
      <c r="C2" s="82"/>
      <c r="D2" s="83"/>
      <c r="F2" s="151"/>
      <c r="G2" s="135"/>
      <c r="H2" s="135"/>
      <c r="I2" s="135"/>
      <c r="J2" s="135"/>
      <c r="K2" s="85"/>
      <c r="L2" s="85"/>
      <c r="M2" s="86"/>
      <c r="N2" s="111"/>
    </row>
    <row r="3" spans="1:14" s="70" customFormat="1" ht="13.5" customHeight="1">
      <c r="A3" s="87" t="str">
        <f>'结果汇总'!$A$3</f>
        <v>  评估基准日：2020年3月12日</v>
      </c>
      <c r="B3" s="88"/>
      <c r="C3" s="88"/>
      <c r="D3" s="89"/>
      <c r="E3" s="89"/>
      <c r="F3" s="87"/>
      <c r="G3" s="90"/>
      <c r="H3" s="90"/>
      <c r="I3" s="90"/>
      <c r="J3" s="90"/>
      <c r="K3" s="90"/>
      <c r="L3" s="90"/>
      <c r="M3" s="91"/>
      <c r="N3" s="88"/>
    </row>
    <row r="4" spans="1:14" s="70" customFormat="1" ht="13.5" customHeight="1">
      <c r="A4" s="92" t="str">
        <f>'结果汇总'!$A$4</f>
        <v>被评估单位（或者产权持有单位）：左世合、周海翔、云南渝庆建筑劳务有限公司</v>
      </c>
      <c r="B4" s="93"/>
      <c r="C4" s="93"/>
      <c r="D4" s="94"/>
      <c r="E4" s="94"/>
      <c r="F4" s="129"/>
      <c r="G4" s="95"/>
      <c r="H4" s="95"/>
      <c r="I4" s="95"/>
      <c r="J4" s="95"/>
      <c r="K4" s="95"/>
      <c r="L4" s="95"/>
      <c r="M4" s="96"/>
      <c r="N4" s="112"/>
    </row>
    <row r="5" spans="1:14" s="70" customFormat="1" ht="15.75" customHeight="1">
      <c r="A5" s="119" t="s">
        <v>211</v>
      </c>
      <c r="B5" s="119" t="s">
        <v>397</v>
      </c>
      <c r="C5" s="132" t="s">
        <v>724</v>
      </c>
      <c r="D5" s="119" t="s">
        <v>409</v>
      </c>
      <c r="E5" s="119" t="s">
        <v>564</v>
      </c>
      <c r="F5" s="119" t="s">
        <v>402</v>
      </c>
      <c r="G5" s="119" t="s">
        <v>113</v>
      </c>
      <c r="H5" s="176" t="s">
        <v>725</v>
      </c>
      <c r="I5" s="179"/>
      <c r="J5" s="180"/>
      <c r="K5" s="124" t="s">
        <v>114</v>
      </c>
      <c r="L5" s="124" t="s">
        <v>115</v>
      </c>
      <c r="M5" s="124" t="s">
        <v>117</v>
      </c>
      <c r="N5" s="119" t="s">
        <v>380</v>
      </c>
    </row>
    <row r="6" spans="1:14" s="70" customFormat="1" ht="15.75" customHeight="1">
      <c r="A6" s="126"/>
      <c r="B6" s="126"/>
      <c r="C6" s="133"/>
      <c r="D6" s="126"/>
      <c r="E6" s="126"/>
      <c r="F6" s="126"/>
      <c r="G6" s="126"/>
      <c r="H6" s="177" t="s">
        <v>726</v>
      </c>
      <c r="I6" s="177" t="s">
        <v>727</v>
      </c>
      <c r="J6" s="177" t="s">
        <v>728</v>
      </c>
      <c r="K6" s="128"/>
      <c r="L6" s="128"/>
      <c r="M6" s="128">
        <f>IF(OR(K6=0,K6=""),"",ROUND((L6-K6)/K6*100,2))</f>
      </c>
      <c r="N6" s="126"/>
    </row>
    <row r="7" spans="1:14" s="70" customFormat="1" ht="15.75" customHeight="1">
      <c r="A7" s="97"/>
      <c r="B7" s="103"/>
      <c r="C7" s="103"/>
      <c r="D7" s="178"/>
      <c r="E7" s="178"/>
      <c r="F7" s="97"/>
      <c r="G7" s="144"/>
      <c r="H7" s="106"/>
      <c r="I7" s="106"/>
      <c r="J7" s="106"/>
      <c r="K7" s="106"/>
      <c r="L7" s="106"/>
      <c r="M7" s="102">
        <f aca="true" t="shared" si="0" ref="M7:M30">IF(OR(K7=0,K7=""),"",ROUND((L7-K7)/K7*100,2))</f>
      </c>
      <c r="N7" s="103"/>
    </row>
    <row r="8" spans="1:14" s="70" customFormat="1" ht="15.75" customHeight="1">
      <c r="A8" s="97"/>
      <c r="B8" s="103"/>
      <c r="C8" s="103"/>
      <c r="D8" s="178"/>
      <c r="E8" s="178"/>
      <c r="F8" s="97"/>
      <c r="G8" s="144"/>
      <c r="H8" s="106"/>
      <c r="I8" s="106"/>
      <c r="J8" s="106"/>
      <c r="K8" s="106"/>
      <c r="L8" s="106"/>
      <c r="M8" s="102">
        <f t="shared" si="0"/>
      </c>
      <c r="N8" s="103"/>
    </row>
    <row r="9" spans="1:14" s="70" customFormat="1" ht="15.75" customHeight="1">
      <c r="A9" s="97"/>
      <c r="B9" s="103"/>
      <c r="C9" s="103"/>
      <c r="D9" s="178"/>
      <c r="E9" s="178"/>
      <c r="F9" s="97"/>
      <c r="G9" s="144"/>
      <c r="H9" s="106"/>
      <c r="I9" s="106"/>
      <c r="J9" s="106"/>
      <c r="K9" s="106"/>
      <c r="L9" s="106"/>
      <c r="M9" s="102">
        <f t="shared" si="0"/>
      </c>
      <c r="N9" s="103"/>
    </row>
    <row r="10" spans="1:14" s="70" customFormat="1" ht="15.75" customHeight="1">
      <c r="A10" s="97"/>
      <c r="B10" s="103"/>
      <c r="C10" s="103"/>
      <c r="D10" s="178"/>
      <c r="E10" s="178"/>
      <c r="F10" s="97"/>
      <c r="G10" s="144"/>
      <c r="H10" s="106"/>
      <c r="I10" s="106"/>
      <c r="J10" s="106"/>
      <c r="K10" s="106"/>
      <c r="L10" s="106"/>
      <c r="M10" s="102">
        <f t="shared" si="0"/>
      </c>
      <c r="N10" s="103"/>
    </row>
    <row r="11" spans="1:14" s="70" customFormat="1" ht="15.75" customHeight="1">
      <c r="A11" s="97"/>
      <c r="B11" s="103"/>
      <c r="C11" s="103"/>
      <c r="D11" s="178"/>
      <c r="E11" s="178"/>
      <c r="F11" s="97"/>
      <c r="G11" s="144"/>
      <c r="H11" s="106"/>
      <c r="I11" s="106"/>
      <c r="J11" s="106"/>
      <c r="K11" s="106"/>
      <c r="L11" s="106"/>
      <c r="M11" s="102">
        <f t="shared" si="0"/>
      </c>
      <c r="N11" s="103"/>
    </row>
    <row r="12" spans="1:14" s="70" customFormat="1" ht="15.75" customHeight="1">
      <c r="A12" s="97"/>
      <c r="B12" s="103"/>
      <c r="C12" s="103"/>
      <c r="D12" s="178"/>
      <c r="E12" s="178"/>
      <c r="F12" s="97"/>
      <c r="G12" s="144"/>
      <c r="H12" s="106"/>
      <c r="I12" s="106"/>
      <c r="J12" s="106"/>
      <c r="K12" s="106"/>
      <c r="L12" s="106"/>
      <c r="M12" s="102">
        <f t="shared" si="0"/>
      </c>
      <c r="N12" s="103"/>
    </row>
    <row r="13" spans="1:14" s="70" customFormat="1" ht="15.75" customHeight="1">
      <c r="A13" s="97"/>
      <c r="B13" s="103"/>
      <c r="C13" s="103"/>
      <c r="D13" s="178"/>
      <c r="E13" s="178"/>
      <c r="F13" s="97"/>
      <c r="G13" s="144"/>
      <c r="H13" s="106"/>
      <c r="I13" s="106"/>
      <c r="J13" s="106"/>
      <c r="K13" s="106"/>
      <c r="L13" s="106"/>
      <c r="M13" s="102">
        <f t="shared" si="0"/>
      </c>
      <c r="N13" s="103"/>
    </row>
    <row r="14" spans="1:14" s="70" customFormat="1" ht="16.5" customHeight="1">
      <c r="A14" s="97"/>
      <c r="B14" s="103"/>
      <c r="C14" s="103"/>
      <c r="D14" s="178"/>
      <c r="E14" s="178"/>
      <c r="F14" s="97"/>
      <c r="G14" s="144"/>
      <c r="H14" s="106"/>
      <c r="I14" s="106"/>
      <c r="J14" s="106"/>
      <c r="K14" s="106"/>
      <c r="L14" s="106"/>
      <c r="M14" s="102">
        <f t="shared" si="0"/>
      </c>
      <c r="N14" s="103"/>
    </row>
    <row r="15" spans="1:14" s="70" customFormat="1" ht="15.75" customHeight="1">
      <c r="A15" s="97"/>
      <c r="B15" s="103"/>
      <c r="C15" s="103"/>
      <c r="D15" s="104"/>
      <c r="E15" s="104"/>
      <c r="F15" s="131"/>
      <c r="G15" s="106"/>
      <c r="H15" s="106"/>
      <c r="I15" s="106"/>
      <c r="J15" s="106"/>
      <c r="K15" s="106"/>
      <c r="L15" s="106"/>
      <c r="M15" s="102"/>
      <c r="N15" s="103"/>
    </row>
    <row r="16" spans="1:14" s="70" customFormat="1" ht="15.75" customHeight="1">
      <c r="A16" s="97"/>
      <c r="B16" s="103"/>
      <c r="C16" s="103"/>
      <c r="D16" s="104"/>
      <c r="E16" s="104"/>
      <c r="F16" s="131"/>
      <c r="G16" s="106"/>
      <c r="H16" s="106"/>
      <c r="I16" s="106"/>
      <c r="J16" s="106"/>
      <c r="K16" s="106"/>
      <c r="L16" s="106"/>
      <c r="M16" s="102"/>
      <c r="N16" s="103"/>
    </row>
    <row r="17" spans="1:14" s="70" customFormat="1" ht="15.75" customHeight="1">
      <c r="A17" s="97"/>
      <c r="B17" s="103"/>
      <c r="C17" s="103"/>
      <c r="D17" s="104"/>
      <c r="E17" s="104"/>
      <c r="F17" s="131"/>
      <c r="G17" s="106"/>
      <c r="H17" s="106"/>
      <c r="I17" s="106"/>
      <c r="J17" s="106"/>
      <c r="K17" s="106"/>
      <c r="L17" s="106"/>
      <c r="M17" s="102"/>
      <c r="N17" s="103"/>
    </row>
    <row r="18" spans="1:14" s="70" customFormat="1" ht="15.75" customHeight="1">
      <c r="A18" s="97"/>
      <c r="B18" s="103"/>
      <c r="C18" s="103"/>
      <c r="D18" s="104"/>
      <c r="E18" s="104"/>
      <c r="F18" s="131"/>
      <c r="G18" s="106"/>
      <c r="H18" s="106"/>
      <c r="I18" s="106"/>
      <c r="J18" s="106"/>
      <c r="K18" s="106"/>
      <c r="L18" s="106"/>
      <c r="M18" s="102"/>
      <c r="N18" s="103"/>
    </row>
    <row r="19" spans="1:14" s="70" customFormat="1" ht="15.75" customHeight="1">
      <c r="A19" s="97"/>
      <c r="B19" s="103"/>
      <c r="C19" s="103"/>
      <c r="D19" s="104"/>
      <c r="E19" s="104"/>
      <c r="F19" s="131"/>
      <c r="G19" s="106"/>
      <c r="H19" s="106"/>
      <c r="I19" s="106"/>
      <c r="J19" s="106"/>
      <c r="K19" s="106"/>
      <c r="L19" s="106"/>
      <c r="M19" s="102"/>
      <c r="N19" s="103"/>
    </row>
    <row r="20" spans="1:14" s="70" customFormat="1" ht="15.75" customHeight="1">
      <c r="A20" s="97"/>
      <c r="B20" s="103"/>
      <c r="C20" s="103"/>
      <c r="D20" s="104"/>
      <c r="E20" s="104"/>
      <c r="F20" s="131"/>
      <c r="G20" s="106"/>
      <c r="H20" s="106"/>
      <c r="I20" s="106"/>
      <c r="J20" s="106"/>
      <c r="K20" s="106"/>
      <c r="L20" s="106"/>
      <c r="M20" s="102"/>
      <c r="N20" s="103"/>
    </row>
    <row r="21" spans="1:14" s="70" customFormat="1" ht="15.75" customHeight="1">
      <c r="A21" s="97"/>
      <c r="B21" s="103"/>
      <c r="C21" s="103"/>
      <c r="D21" s="104"/>
      <c r="E21" s="104"/>
      <c r="F21" s="131"/>
      <c r="G21" s="106"/>
      <c r="H21" s="106"/>
      <c r="I21" s="106"/>
      <c r="J21" s="106"/>
      <c r="K21" s="106"/>
      <c r="L21" s="106"/>
      <c r="M21" s="102"/>
      <c r="N21" s="103"/>
    </row>
    <row r="22" spans="1:14" s="70" customFormat="1" ht="15.75" customHeight="1">
      <c r="A22" s="97"/>
      <c r="B22" s="103"/>
      <c r="C22" s="103"/>
      <c r="D22" s="104"/>
      <c r="E22" s="104"/>
      <c r="F22" s="131"/>
      <c r="G22" s="106"/>
      <c r="H22" s="106"/>
      <c r="I22" s="106"/>
      <c r="J22" s="106"/>
      <c r="K22" s="106"/>
      <c r="L22" s="106"/>
      <c r="M22" s="102"/>
      <c r="N22" s="103"/>
    </row>
    <row r="23" spans="1:14" s="70" customFormat="1" ht="15.75" customHeight="1">
      <c r="A23" s="97"/>
      <c r="B23" s="103"/>
      <c r="C23" s="103"/>
      <c r="D23" s="104"/>
      <c r="E23" s="104"/>
      <c r="F23" s="131"/>
      <c r="G23" s="106"/>
      <c r="H23" s="106"/>
      <c r="I23" s="106"/>
      <c r="J23" s="106"/>
      <c r="K23" s="106"/>
      <c r="L23" s="106"/>
      <c r="M23" s="102">
        <f t="shared" si="0"/>
      </c>
      <c r="N23" s="103"/>
    </row>
    <row r="24" spans="1:14" s="70" customFormat="1" ht="15.75" customHeight="1">
      <c r="A24" s="97"/>
      <c r="B24" s="103"/>
      <c r="C24" s="103"/>
      <c r="D24" s="104"/>
      <c r="E24" s="104"/>
      <c r="F24" s="131"/>
      <c r="G24" s="107"/>
      <c r="H24" s="107"/>
      <c r="I24" s="107"/>
      <c r="J24" s="107"/>
      <c r="K24" s="107"/>
      <c r="L24" s="107"/>
      <c r="M24" s="102">
        <f t="shared" si="0"/>
      </c>
      <c r="N24" s="103"/>
    </row>
    <row r="25" spans="1:14" s="70" customFormat="1" ht="15.75" customHeight="1">
      <c r="A25" s="97"/>
      <c r="B25" s="103"/>
      <c r="C25" s="103"/>
      <c r="D25" s="104"/>
      <c r="E25" s="104"/>
      <c r="F25" s="131"/>
      <c r="G25" s="106"/>
      <c r="H25" s="106"/>
      <c r="I25" s="106"/>
      <c r="J25" s="106"/>
      <c r="K25" s="106"/>
      <c r="L25" s="106"/>
      <c r="M25" s="102">
        <f t="shared" si="0"/>
      </c>
      <c r="N25" s="103"/>
    </row>
    <row r="26" spans="1:14" s="70" customFormat="1" ht="15.75" customHeight="1">
      <c r="A26" s="97"/>
      <c r="B26" s="103"/>
      <c r="C26" s="103"/>
      <c r="D26" s="104"/>
      <c r="E26" s="104"/>
      <c r="F26" s="131"/>
      <c r="G26" s="106"/>
      <c r="H26" s="106"/>
      <c r="I26" s="106"/>
      <c r="J26" s="106"/>
      <c r="K26" s="106"/>
      <c r="L26" s="106"/>
      <c r="M26" s="102">
        <f t="shared" si="0"/>
      </c>
      <c r="N26" s="103"/>
    </row>
    <row r="27" spans="1:14" s="70" customFormat="1" ht="15.75" customHeight="1">
      <c r="A27" s="97"/>
      <c r="B27" s="103"/>
      <c r="C27" s="103"/>
      <c r="D27" s="104"/>
      <c r="E27" s="104"/>
      <c r="F27" s="131"/>
      <c r="G27" s="106"/>
      <c r="H27" s="106"/>
      <c r="I27" s="106"/>
      <c r="J27" s="106"/>
      <c r="K27" s="106"/>
      <c r="L27" s="106"/>
      <c r="M27" s="102">
        <f t="shared" si="0"/>
      </c>
      <c r="N27" s="103"/>
    </row>
    <row r="28" spans="1:14" s="70" customFormat="1" ht="15.75" customHeight="1">
      <c r="A28" s="97"/>
      <c r="B28" s="103"/>
      <c r="C28" s="103"/>
      <c r="D28" s="104"/>
      <c r="E28" s="104"/>
      <c r="F28" s="131"/>
      <c r="G28" s="106"/>
      <c r="H28" s="106"/>
      <c r="I28" s="106"/>
      <c r="J28" s="106"/>
      <c r="K28" s="106"/>
      <c r="L28" s="106"/>
      <c r="M28" s="102">
        <f t="shared" si="0"/>
      </c>
      <c r="N28" s="103"/>
    </row>
    <row r="29" spans="1:14" s="70" customFormat="1" ht="15.75" customHeight="1">
      <c r="A29" s="97"/>
      <c r="B29" s="103"/>
      <c r="C29" s="103"/>
      <c r="D29" s="104"/>
      <c r="E29" s="104"/>
      <c r="F29" s="131"/>
      <c r="G29" s="106"/>
      <c r="H29" s="106"/>
      <c r="I29" s="106"/>
      <c r="J29" s="106"/>
      <c r="K29" s="106"/>
      <c r="L29" s="106"/>
      <c r="M29" s="102">
        <f t="shared" si="0"/>
      </c>
      <c r="N29" s="103"/>
    </row>
    <row r="30" spans="1:14" s="70" customFormat="1" ht="15.75" customHeight="1">
      <c r="A30" s="108" t="s">
        <v>381</v>
      </c>
      <c r="B30" s="109"/>
      <c r="C30" s="109"/>
      <c r="D30" s="109"/>
      <c r="E30" s="109"/>
      <c r="F30" s="110"/>
      <c r="G30" s="107">
        <f>SUM(G6:G29)</f>
        <v>0</v>
      </c>
      <c r="H30" s="107"/>
      <c r="I30" s="107"/>
      <c r="J30" s="107"/>
      <c r="K30" s="107">
        <f>SUM(K6:K29)</f>
        <v>0</v>
      </c>
      <c r="L30" s="107">
        <f>SUM(L6:L29)</f>
        <v>0</v>
      </c>
      <c r="M30" s="102">
        <f t="shared" si="0"/>
      </c>
      <c r="N30" s="103"/>
    </row>
  </sheetData>
  <sheetProtection/>
  <mergeCells count="13">
    <mergeCell ref="H5:J5"/>
    <mergeCell ref="A30:F30"/>
    <mergeCell ref="A5:A6"/>
    <mergeCell ref="B5:B6"/>
    <mergeCell ref="C5:C6"/>
    <mergeCell ref="D5:D6"/>
    <mergeCell ref="E5:E6"/>
    <mergeCell ref="F5:F6"/>
    <mergeCell ref="G5:G6"/>
    <mergeCell ref="K5:K6"/>
    <mergeCell ref="L5:L6"/>
    <mergeCell ref="M5:M6"/>
    <mergeCell ref="N5:N6"/>
  </mergeCells>
  <dataValidations count="1">
    <dataValidation allowBlank="1" showInputMessage="1" showErrorMessage="1" imeMode="off" sqref="A4"/>
  </dataValidations>
  <hyperlinks>
    <hyperlink ref="A2" location="表5流负汇总!A1" display="=IF(表3流资汇总!$A$2=&quot;&quot;,&quot;&quot;,表3流资汇总!$A$2)"/>
    <hyperlink ref="B2" location="科目索引!H6" display="=IF(评估申报表填表摘要!$A$2=&quot;&quot;,&quot;&quot;,评估申报表填表摘要!$A$2)"/>
  </hyperlinks>
  <printOptions horizontalCentered="1"/>
  <pageMargins left="0.35433070866141736" right="0.35433070866141736" top="0.5905511811023623" bottom="0.7874015748031497" header="1.062992125984252" footer="0.34"/>
  <pageSetup horizontalDpi="600" verticalDpi="600" orientation="landscape" paperSize="9"/>
  <headerFooter alignWithMargins="0">
    <oddHeader>&amp;R&amp;9表5-3
共&amp;N页第&amp;P页
金额单位：人民币元</oddHeader>
    <oddFooter>&amp;L&amp;9资产占有单位填表人：
填表日期：     年  月  日&amp;C&amp;9评估人员：
</oddFooter>
  </headerFooter>
</worksheet>
</file>

<file path=xl/worksheets/sheet63.xml><?xml version="1.0" encoding="utf-8"?>
<worksheet xmlns="http://schemas.openxmlformats.org/spreadsheetml/2006/main" xmlns:r="http://schemas.openxmlformats.org/officeDocument/2006/relationships">
  <dimension ref="A1:N14"/>
  <sheetViews>
    <sheetView workbookViewId="0" topLeftCell="A1">
      <pane xSplit="2" ySplit="6" topLeftCell="C7" activePane="bottomRight" state="frozen"/>
      <selection pane="bottomRight" activeCell="I9" sqref="I9"/>
    </sheetView>
  </sheetViews>
  <sheetFormatPr defaultColWidth="9.00390625" defaultRowHeight="15.75" customHeight="1"/>
  <cols>
    <col min="1" max="1" width="7.625" style="71" customWidth="1"/>
    <col min="2" max="2" width="28.25390625" style="72" customWidth="1"/>
    <col min="3" max="3" width="8.625" style="73" customWidth="1"/>
    <col min="4" max="4" width="10.625" style="72" customWidth="1"/>
    <col min="5" max="5" width="4.875" style="72" customWidth="1"/>
    <col min="6" max="6" width="13.125" style="74" customWidth="1"/>
    <col min="7" max="8" width="8.625" style="73" customWidth="1"/>
    <col min="9" max="9" width="12.75390625" style="73" customWidth="1"/>
    <col min="10" max="10" width="13.00390625" style="74" customWidth="1"/>
    <col min="11" max="11" width="13.125" style="74" customWidth="1"/>
    <col min="12" max="12" width="7.625" style="75" customWidth="1"/>
    <col min="13" max="13" width="13.625" style="72" customWidth="1"/>
    <col min="14" max="16384" width="9.00390625" style="73" customWidth="1"/>
  </cols>
  <sheetData>
    <row r="1" spans="1:13" s="69" customFormat="1" ht="24.75" customHeight="1">
      <c r="A1" s="76" t="s">
        <v>729</v>
      </c>
      <c r="B1" s="77"/>
      <c r="C1" s="78"/>
      <c r="D1" s="77"/>
      <c r="E1" s="77"/>
      <c r="F1" s="79"/>
      <c r="G1" s="78"/>
      <c r="H1" s="78"/>
      <c r="I1" s="78"/>
      <c r="J1" s="79"/>
      <c r="K1" s="79"/>
      <c r="L1" s="80"/>
      <c r="M1" s="77"/>
    </row>
    <row r="2" spans="1:13" s="70" customFormat="1" ht="13.5" customHeight="1">
      <c r="A2" s="81" t="str">
        <f>IF('表3流资汇总'!$A$2="","",'表3流资汇总'!$A$2)</f>
        <v>返回</v>
      </c>
      <c r="B2" s="82" t="str">
        <f>IF('评估申报表填表摘要'!$A$2="","",'评估申报表填表摘要'!$A$2)</f>
        <v>返回索引页</v>
      </c>
      <c r="C2" s="83"/>
      <c r="D2" s="84"/>
      <c r="E2" s="84"/>
      <c r="F2" s="85"/>
      <c r="J2" s="85"/>
      <c r="K2" s="85"/>
      <c r="L2" s="86"/>
      <c r="M2" s="111"/>
    </row>
    <row r="3" spans="1:13" s="70" customFormat="1" ht="13.5" customHeight="1">
      <c r="A3" s="87" t="str">
        <f>'结果汇总'!$A$3</f>
        <v>  评估基准日：2020年3月12日</v>
      </c>
      <c r="B3" s="88"/>
      <c r="C3" s="89"/>
      <c r="D3" s="88"/>
      <c r="E3" s="88"/>
      <c r="F3" s="90"/>
      <c r="G3" s="165"/>
      <c r="H3" s="165"/>
      <c r="I3" s="165"/>
      <c r="J3" s="90"/>
      <c r="K3" s="90"/>
      <c r="L3" s="91"/>
      <c r="M3" s="88"/>
    </row>
    <row r="4" spans="1:13" s="70" customFormat="1" ht="13.5" customHeight="1">
      <c r="A4" s="92" t="str">
        <f>'结果汇总'!$A$4</f>
        <v>被评估单位（或者产权持有单位）：左世合、周海翔、云南渝庆建筑劳务有限公司</v>
      </c>
      <c r="B4" s="93"/>
      <c r="C4" s="94"/>
      <c r="D4" s="93"/>
      <c r="E4" s="93"/>
      <c r="F4" s="95"/>
      <c r="G4" s="166"/>
      <c r="H4" s="166"/>
      <c r="I4" s="166"/>
      <c r="J4" s="95"/>
      <c r="K4" s="95"/>
      <c r="L4" s="96"/>
      <c r="M4" s="112"/>
    </row>
    <row r="5" spans="1:14" s="70" customFormat="1" ht="15.75" customHeight="1">
      <c r="A5" s="119" t="s">
        <v>211</v>
      </c>
      <c r="B5" s="119" t="s">
        <v>397</v>
      </c>
      <c r="C5" s="119" t="s">
        <v>409</v>
      </c>
      <c r="D5" s="119" t="s">
        <v>408</v>
      </c>
      <c r="E5" s="132" t="s">
        <v>730</v>
      </c>
      <c r="F5" s="119" t="s">
        <v>113</v>
      </c>
      <c r="G5" s="167" t="s">
        <v>725</v>
      </c>
      <c r="H5" s="168"/>
      <c r="I5" s="170" t="s">
        <v>731</v>
      </c>
      <c r="J5" s="171" t="s">
        <v>114</v>
      </c>
      <c r="K5" s="171" t="s">
        <v>115</v>
      </c>
      <c r="L5" s="171" t="s">
        <v>117</v>
      </c>
      <c r="M5" s="172" t="s">
        <v>380</v>
      </c>
      <c r="N5" s="146" t="s">
        <v>732</v>
      </c>
    </row>
    <row r="6" spans="1:14" s="70" customFormat="1" ht="15.75" customHeight="1">
      <c r="A6" s="126"/>
      <c r="B6" s="126"/>
      <c r="C6" s="126"/>
      <c r="D6" s="126"/>
      <c r="E6" s="133">
        <f aca="true" t="shared" si="0" ref="E6:E13">IF(OR(C6="",N$6=""),"",(YEAR(N$6)-YEAR(C6))*12+(MONTH(N$6)-MONTH(C6)))</f>
      </c>
      <c r="F6" s="126"/>
      <c r="G6" s="169" t="s">
        <v>733</v>
      </c>
      <c r="H6" s="169" t="s">
        <v>421</v>
      </c>
      <c r="I6" s="173"/>
      <c r="J6" s="161"/>
      <c r="K6" s="161"/>
      <c r="L6" s="161">
        <f>IF(OR(J6=0,J6=""),"",ROUND((K6-J6)/J6*100,2))</f>
      </c>
      <c r="M6" s="174"/>
      <c r="N6" s="147">
        <v>39172</v>
      </c>
    </row>
    <row r="7" spans="1:13" s="70" customFormat="1" ht="15.75" customHeight="1">
      <c r="A7" s="97"/>
      <c r="B7" s="103"/>
      <c r="C7" s="104"/>
      <c r="D7" s="105"/>
      <c r="E7" s="97"/>
      <c r="F7" s="144"/>
      <c r="G7" s="107"/>
      <c r="H7" s="107"/>
      <c r="I7" s="107"/>
      <c r="J7" s="144"/>
      <c r="K7" s="144"/>
      <c r="L7" s="102"/>
      <c r="M7" s="103"/>
    </row>
    <row r="8" spans="1:13" s="70" customFormat="1" ht="15.75" customHeight="1">
      <c r="A8" s="97"/>
      <c r="B8" s="103"/>
      <c r="C8" s="104"/>
      <c r="D8" s="105"/>
      <c r="E8" s="97">
        <f t="shared" si="0"/>
      </c>
      <c r="F8" s="144"/>
      <c r="G8" s="107"/>
      <c r="H8" s="107"/>
      <c r="I8" s="107"/>
      <c r="J8" s="106"/>
      <c r="K8" s="175"/>
      <c r="L8" s="102">
        <f aca="true" t="shared" si="1" ref="L8:L14">IF(OR(J8=0,J8=""),"",ROUND((K8-J8)/J8*100,2))</f>
      </c>
      <c r="M8" s="103"/>
    </row>
    <row r="9" spans="1:13" s="70" customFormat="1" ht="15.75" customHeight="1">
      <c r="A9" s="97"/>
      <c r="B9" s="103"/>
      <c r="C9" s="104"/>
      <c r="D9" s="105"/>
      <c r="E9" s="97">
        <f t="shared" si="0"/>
      </c>
      <c r="F9" s="144"/>
      <c r="G9" s="107"/>
      <c r="H9" s="107"/>
      <c r="I9" s="107"/>
      <c r="J9" s="106"/>
      <c r="K9" s="175"/>
      <c r="L9" s="102">
        <f t="shared" si="1"/>
      </c>
      <c r="M9" s="103"/>
    </row>
    <row r="10" spans="1:13" s="70" customFormat="1" ht="15.75" customHeight="1">
      <c r="A10" s="97"/>
      <c r="B10" s="103"/>
      <c r="C10" s="104"/>
      <c r="D10" s="105"/>
      <c r="E10" s="97">
        <f t="shared" si="0"/>
      </c>
      <c r="F10" s="144"/>
      <c r="G10" s="107"/>
      <c r="H10" s="107"/>
      <c r="I10" s="107"/>
      <c r="J10" s="106"/>
      <c r="K10" s="175"/>
      <c r="L10" s="102">
        <f t="shared" si="1"/>
      </c>
      <c r="M10" s="103"/>
    </row>
    <row r="11" spans="1:13" s="70" customFormat="1" ht="15.75" customHeight="1">
      <c r="A11" s="97"/>
      <c r="B11" s="103"/>
      <c r="C11" s="104"/>
      <c r="D11" s="105"/>
      <c r="E11" s="97">
        <f t="shared" si="0"/>
      </c>
      <c r="F11" s="144"/>
      <c r="G11" s="107"/>
      <c r="H11" s="107"/>
      <c r="I11" s="107"/>
      <c r="J11" s="106"/>
      <c r="K11" s="175"/>
      <c r="L11" s="102">
        <f t="shared" si="1"/>
      </c>
      <c r="M11" s="103"/>
    </row>
    <row r="12" spans="1:13" s="70" customFormat="1" ht="15.75" customHeight="1">
      <c r="A12" s="97"/>
      <c r="B12" s="103"/>
      <c r="C12" s="104"/>
      <c r="D12" s="105"/>
      <c r="E12" s="97">
        <f t="shared" si="0"/>
      </c>
      <c r="F12" s="144"/>
      <c r="G12" s="107"/>
      <c r="H12" s="107"/>
      <c r="I12" s="107"/>
      <c r="J12" s="106"/>
      <c r="K12" s="175"/>
      <c r="L12" s="102">
        <f t="shared" si="1"/>
      </c>
      <c r="M12" s="103"/>
    </row>
    <row r="13" spans="1:13" s="70" customFormat="1" ht="15.75" customHeight="1">
      <c r="A13" s="97"/>
      <c r="B13" s="103"/>
      <c r="C13" s="104"/>
      <c r="D13" s="105"/>
      <c r="E13" s="97">
        <f t="shared" si="0"/>
      </c>
      <c r="F13" s="106"/>
      <c r="G13" s="107"/>
      <c r="H13" s="107"/>
      <c r="I13" s="107"/>
      <c r="J13" s="106"/>
      <c r="K13" s="106"/>
      <c r="L13" s="102">
        <f t="shared" si="1"/>
      </c>
      <c r="M13" s="103"/>
    </row>
    <row r="14" spans="1:13" s="70" customFormat="1" ht="15.75" customHeight="1">
      <c r="A14" s="108" t="s">
        <v>381</v>
      </c>
      <c r="B14" s="109"/>
      <c r="C14" s="109"/>
      <c r="D14" s="110"/>
      <c r="E14" s="110"/>
      <c r="F14" s="107">
        <f>SUM(F6:F13)</f>
        <v>0</v>
      </c>
      <c r="G14" s="107"/>
      <c r="H14" s="107"/>
      <c r="I14" s="107"/>
      <c r="J14" s="107">
        <f>SUM(J6:J13)</f>
        <v>0</v>
      </c>
      <c r="K14" s="107">
        <f>SUM(K6:K13)</f>
        <v>0</v>
      </c>
      <c r="L14" s="102">
        <f t="shared" si="1"/>
      </c>
      <c r="M14" s="103"/>
    </row>
  </sheetData>
  <sheetProtection/>
  <mergeCells count="13">
    <mergeCell ref="G5:H5"/>
    <mergeCell ref="A14:D14"/>
    <mergeCell ref="A5:A6"/>
    <mergeCell ref="B5:B6"/>
    <mergeCell ref="C5:C6"/>
    <mergeCell ref="D5:D6"/>
    <mergeCell ref="E5:E6"/>
    <mergeCell ref="F5:F6"/>
    <mergeCell ref="I5:I6"/>
    <mergeCell ref="J5:J6"/>
    <mergeCell ref="K5:K6"/>
    <mergeCell ref="L5:L6"/>
    <mergeCell ref="M5:M6"/>
  </mergeCells>
  <dataValidations count="1">
    <dataValidation allowBlank="1" showInputMessage="1" showErrorMessage="1" imeMode="off" sqref="A4"/>
  </dataValidations>
  <hyperlinks>
    <hyperlink ref="A2" location="表5流负汇总!A1" display="=IF(表3流资汇总!$A$2=&quot;&quot;,&quot;&quot;,表3流资汇总!$A$2)"/>
    <hyperlink ref="B2" location="科目索引!H7" display="=IF(评估申报表填表摘要!$A$2=&quot;&quot;,&quot;&quot;,评估申报表填表摘要!$A$2)"/>
  </hyperlinks>
  <printOptions horizontalCentered="1"/>
  <pageMargins left="0.35433070866141736" right="0.35433070866141736" top="0.5905511811023623" bottom="0.7874015748031497" header="1.062992125984252" footer="0.3937007874015748"/>
  <pageSetup horizontalDpi="600" verticalDpi="600" orientation="landscape" paperSize="9"/>
  <headerFooter alignWithMargins="0">
    <oddHeader>&amp;R&amp;9表5-4
共&amp;N页第&amp;P页
金额单位：人民币元</oddHeader>
    <oddFooter>&amp;L&amp;9被评估单位（或产权持有人单位）填表人：
填表日期：     年  月  日&amp;C&amp;9评估人员：
</oddFooter>
  </headerFooter>
</worksheet>
</file>

<file path=xl/worksheets/sheet64.xml><?xml version="1.0" encoding="utf-8"?>
<worksheet xmlns="http://schemas.openxmlformats.org/spreadsheetml/2006/main" xmlns:r="http://schemas.openxmlformats.org/officeDocument/2006/relationships">
  <dimension ref="A1:L21"/>
  <sheetViews>
    <sheetView workbookViewId="0" topLeftCell="A1">
      <pane xSplit="2" ySplit="5" topLeftCell="C6" activePane="bottomRight" state="frozen"/>
      <selection pane="bottomRight" activeCell="N10" sqref="N10:N11"/>
    </sheetView>
  </sheetViews>
  <sheetFormatPr defaultColWidth="9.00390625" defaultRowHeight="15.75" customHeight="1"/>
  <cols>
    <col min="1" max="1" width="7.625" style="71" customWidth="1"/>
    <col min="2" max="2" width="29.00390625" style="72" customWidth="1"/>
    <col min="3" max="3" width="8.625" style="73" customWidth="1"/>
    <col min="4" max="4" width="12.875" style="72" customWidth="1"/>
    <col min="5" max="5" width="6.625" style="72" customWidth="1"/>
    <col min="6" max="6" width="13.125" style="74" customWidth="1"/>
    <col min="7" max="7" width="13.50390625" style="74" hidden="1" customWidth="1"/>
    <col min="8" max="8" width="13.125" style="74" customWidth="1"/>
    <col min="9" max="9" width="7.625" style="75" customWidth="1"/>
    <col min="10" max="10" width="9.625" style="72" customWidth="1"/>
    <col min="11" max="16384" width="9.00390625" style="73" customWidth="1"/>
  </cols>
  <sheetData>
    <row r="1" spans="1:12" s="69" customFormat="1" ht="24.75" customHeight="1">
      <c r="A1" s="76" t="s">
        <v>734</v>
      </c>
      <c r="B1" s="77"/>
      <c r="C1" s="78"/>
      <c r="D1" s="77"/>
      <c r="E1" s="77"/>
      <c r="F1" s="79"/>
      <c r="G1" s="79"/>
      <c r="H1" s="79"/>
      <c r="I1" s="80"/>
      <c r="J1" s="77"/>
      <c r="K1" s="114"/>
      <c r="L1" s="114"/>
    </row>
    <row r="2" spans="1:10" s="70" customFormat="1" ht="13.5" customHeight="1">
      <c r="A2" s="81" t="str">
        <f>IF('表3流资汇总'!$A$2="","",'表3流资汇总'!$A$2)</f>
        <v>返回</v>
      </c>
      <c r="B2" s="82" t="str">
        <f>IF('评估申报表填表摘要'!$A$2="","",'评估申报表填表摘要'!$A$2)</f>
        <v>返回索引页</v>
      </c>
      <c r="C2" s="83"/>
      <c r="D2" s="84"/>
      <c r="E2" s="84"/>
      <c r="F2" s="85"/>
      <c r="G2" s="85"/>
      <c r="H2" s="85"/>
      <c r="I2" s="86"/>
      <c r="J2" s="111"/>
    </row>
    <row r="3" spans="1:10" s="70" customFormat="1" ht="13.5" customHeight="1">
      <c r="A3" s="87" t="str">
        <f>'结果汇总'!$A$3</f>
        <v>  评估基准日：2020年3月12日</v>
      </c>
      <c r="B3" s="88"/>
      <c r="C3" s="89"/>
      <c r="D3" s="88"/>
      <c r="E3" s="88"/>
      <c r="F3" s="90"/>
      <c r="G3" s="90"/>
      <c r="H3" s="90"/>
      <c r="I3" s="91"/>
      <c r="J3" s="88"/>
    </row>
    <row r="4" spans="1:12" s="70" customFormat="1" ht="13.5" customHeight="1">
      <c r="A4" s="92" t="str">
        <f>'结果汇总'!$A$4</f>
        <v>被评估单位（或者产权持有单位）：左世合、周海翔、云南渝庆建筑劳务有限公司</v>
      </c>
      <c r="B4" s="93"/>
      <c r="C4" s="94"/>
      <c r="D4" s="93"/>
      <c r="E4" s="93"/>
      <c r="F4" s="95"/>
      <c r="G4" s="95"/>
      <c r="H4" s="95"/>
      <c r="I4" s="96"/>
      <c r="J4" s="112"/>
      <c r="K4" s="115"/>
      <c r="L4" s="115"/>
    </row>
    <row r="5" spans="1:12" s="70" customFormat="1" ht="15.75" customHeight="1">
      <c r="A5" s="98" t="s">
        <v>211</v>
      </c>
      <c r="B5" s="98" t="s">
        <v>397</v>
      </c>
      <c r="C5" s="99" t="s">
        <v>409</v>
      </c>
      <c r="D5" s="98" t="s">
        <v>408</v>
      </c>
      <c r="E5" s="143" t="s">
        <v>730</v>
      </c>
      <c r="F5" s="100" t="s">
        <v>113</v>
      </c>
      <c r="G5" s="101" t="s">
        <v>114</v>
      </c>
      <c r="H5" s="101" t="s">
        <v>115</v>
      </c>
      <c r="I5" s="102" t="s">
        <v>117</v>
      </c>
      <c r="J5" s="98" t="s">
        <v>380</v>
      </c>
      <c r="K5" s="146" t="s">
        <v>732</v>
      </c>
      <c r="L5" s="116"/>
    </row>
    <row r="6" spans="1:10" s="70" customFormat="1" ht="15.75" customHeight="1">
      <c r="A6" s="97"/>
      <c r="B6" s="103"/>
      <c r="C6" s="104"/>
      <c r="D6" s="105"/>
      <c r="E6" s="97"/>
      <c r="F6" s="144"/>
      <c r="G6" s="144"/>
      <c r="H6" s="144"/>
      <c r="I6" s="102"/>
      <c r="J6" s="103"/>
    </row>
    <row r="7" spans="1:10" s="70" customFormat="1" ht="15.75" customHeight="1">
      <c r="A7" s="97"/>
      <c r="B7" s="103"/>
      <c r="C7" s="104"/>
      <c r="D7" s="105"/>
      <c r="E7" s="97"/>
      <c r="F7" s="144"/>
      <c r="G7" s="106"/>
      <c r="H7" s="106"/>
      <c r="I7" s="102">
        <f aca="true" t="shared" si="0" ref="I7:I21">IF(OR(G7=0,G7=""),"",ROUND((H7-G7)/G7*100,2))</f>
      </c>
      <c r="J7" s="103"/>
    </row>
    <row r="8" spans="1:10" s="70" customFormat="1" ht="15.75" customHeight="1">
      <c r="A8" s="97"/>
      <c r="B8" s="103"/>
      <c r="C8" s="104"/>
      <c r="D8" s="105"/>
      <c r="E8" s="97"/>
      <c r="F8" s="144"/>
      <c r="G8" s="106"/>
      <c r="H8" s="106"/>
      <c r="I8" s="102">
        <f t="shared" si="0"/>
      </c>
      <c r="J8" s="103"/>
    </row>
    <row r="9" spans="1:10" s="70" customFormat="1" ht="15.75" customHeight="1">
      <c r="A9" s="97"/>
      <c r="B9" s="103"/>
      <c r="C9" s="104"/>
      <c r="D9" s="105"/>
      <c r="E9" s="97"/>
      <c r="F9" s="144"/>
      <c r="G9" s="106"/>
      <c r="H9" s="106"/>
      <c r="I9" s="102">
        <f t="shared" si="0"/>
      </c>
      <c r="J9" s="103"/>
    </row>
    <row r="10" spans="1:10" s="70" customFormat="1" ht="15.75" customHeight="1">
      <c r="A10" s="97"/>
      <c r="B10" s="103"/>
      <c r="C10" s="104"/>
      <c r="D10" s="105"/>
      <c r="E10" s="97"/>
      <c r="F10" s="144"/>
      <c r="G10" s="106"/>
      <c r="H10" s="106"/>
      <c r="I10" s="102">
        <f t="shared" si="0"/>
      </c>
      <c r="J10" s="103"/>
    </row>
    <row r="11" spans="1:10" s="70" customFormat="1" ht="15.75" customHeight="1">
      <c r="A11" s="97"/>
      <c r="B11" s="103"/>
      <c r="C11" s="104"/>
      <c r="D11" s="105"/>
      <c r="E11" s="97"/>
      <c r="F11" s="144"/>
      <c r="G11" s="106"/>
      <c r="H11" s="106"/>
      <c r="I11" s="102">
        <f t="shared" si="0"/>
      </c>
      <c r="J11" s="103"/>
    </row>
    <row r="12" spans="1:10" s="70" customFormat="1" ht="15.75" customHeight="1">
      <c r="A12" s="97"/>
      <c r="B12" s="103"/>
      <c r="C12" s="104"/>
      <c r="D12" s="105"/>
      <c r="E12" s="97"/>
      <c r="F12" s="144"/>
      <c r="G12" s="106"/>
      <c r="H12" s="106"/>
      <c r="I12" s="102">
        <f t="shared" si="0"/>
      </c>
      <c r="J12" s="103"/>
    </row>
    <row r="13" spans="1:10" s="70" customFormat="1" ht="15.75" customHeight="1">
      <c r="A13" s="97"/>
      <c r="B13" s="103"/>
      <c r="C13" s="104"/>
      <c r="D13" s="105"/>
      <c r="E13" s="97"/>
      <c r="F13" s="144"/>
      <c r="G13" s="106"/>
      <c r="H13" s="106"/>
      <c r="I13" s="102">
        <f t="shared" si="0"/>
      </c>
      <c r="J13" s="103"/>
    </row>
    <row r="14" spans="1:10" s="70" customFormat="1" ht="15.75" customHeight="1">
      <c r="A14" s="97"/>
      <c r="B14" s="103"/>
      <c r="C14" s="104"/>
      <c r="D14" s="105"/>
      <c r="E14" s="97"/>
      <c r="F14" s="144"/>
      <c r="G14" s="106"/>
      <c r="H14" s="106"/>
      <c r="I14" s="102">
        <f t="shared" si="0"/>
      </c>
      <c r="J14" s="103"/>
    </row>
    <row r="15" spans="1:10" s="70" customFormat="1" ht="15.75" customHeight="1">
      <c r="A15" s="97"/>
      <c r="B15" s="103"/>
      <c r="C15" s="104"/>
      <c r="D15" s="105"/>
      <c r="E15" s="97"/>
      <c r="F15" s="144"/>
      <c r="G15" s="106"/>
      <c r="H15" s="106"/>
      <c r="I15" s="102">
        <f t="shared" si="0"/>
      </c>
      <c r="J15" s="103"/>
    </row>
    <row r="16" spans="1:10" s="70" customFormat="1" ht="15.75" customHeight="1">
      <c r="A16" s="97"/>
      <c r="B16" s="103"/>
      <c r="C16" s="104"/>
      <c r="D16" s="105"/>
      <c r="E16" s="97"/>
      <c r="F16" s="144"/>
      <c r="G16" s="106"/>
      <c r="H16" s="106"/>
      <c r="I16" s="102">
        <f t="shared" si="0"/>
      </c>
      <c r="J16" s="103"/>
    </row>
    <row r="17" spans="1:10" s="70" customFormat="1" ht="15.75" customHeight="1">
      <c r="A17" s="97"/>
      <c r="B17" s="103"/>
      <c r="C17" s="104"/>
      <c r="D17" s="105"/>
      <c r="E17" s="97"/>
      <c r="F17" s="144"/>
      <c r="G17" s="106"/>
      <c r="H17" s="106"/>
      <c r="I17" s="102">
        <f t="shared" si="0"/>
      </c>
      <c r="J17" s="103"/>
    </row>
    <row r="18" spans="1:10" s="70" customFormat="1" ht="15.75" customHeight="1">
      <c r="A18" s="97"/>
      <c r="B18" s="103"/>
      <c r="C18" s="104"/>
      <c r="D18" s="105"/>
      <c r="E18" s="97"/>
      <c r="F18" s="144"/>
      <c r="G18" s="106"/>
      <c r="H18" s="106"/>
      <c r="I18" s="102">
        <f t="shared" si="0"/>
      </c>
      <c r="J18" s="103"/>
    </row>
    <row r="19" spans="1:10" s="70" customFormat="1" ht="15.75" customHeight="1">
      <c r="A19" s="97"/>
      <c r="B19" s="103"/>
      <c r="C19" s="104"/>
      <c r="D19" s="105"/>
      <c r="E19" s="97"/>
      <c r="F19" s="144"/>
      <c r="G19" s="106"/>
      <c r="H19" s="106"/>
      <c r="I19" s="102">
        <f t="shared" si="0"/>
      </c>
      <c r="J19" s="103"/>
    </row>
    <row r="20" spans="1:10" s="70" customFormat="1" ht="15.75" customHeight="1">
      <c r="A20" s="97"/>
      <c r="B20" s="103"/>
      <c r="C20" s="104"/>
      <c r="D20" s="105"/>
      <c r="E20" s="97"/>
      <c r="F20" s="144"/>
      <c r="G20" s="106"/>
      <c r="H20" s="106"/>
      <c r="I20" s="102">
        <f t="shared" si="0"/>
      </c>
      <c r="J20" s="103"/>
    </row>
    <row r="21" spans="1:10" s="70" customFormat="1" ht="15.75" customHeight="1">
      <c r="A21" s="108" t="s">
        <v>381</v>
      </c>
      <c r="B21" s="109"/>
      <c r="C21" s="109"/>
      <c r="D21" s="110"/>
      <c r="E21" s="110"/>
      <c r="F21" s="107">
        <f>SUM(F6:F20)</f>
        <v>0</v>
      </c>
      <c r="G21" s="107">
        <f>SUM(G6:G20)</f>
        <v>0</v>
      </c>
      <c r="H21" s="107">
        <f>SUM(H6:H20)</f>
        <v>0</v>
      </c>
      <c r="I21" s="102">
        <f t="shared" si="0"/>
      </c>
      <c r="J21" s="103"/>
    </row>
  </sheetData>
  <sheetProtection/>
  <mergeCells count="1">
    <mergeCell ref="A21:D21"/>
  </mergeCells>
  <dataValidations count="1">
    <dataValidation allowBlank="1" showInputMessage="1" showErrorMessage="1" imeMode="off" sqref="A4"/>
  </dataValidations>
  <hyperlinks>
    <hyperlink ref="A2" location="表5流负汇总!A1" display="=IF(表3流资汇总!$A$2=&quot;&quot;,&quot;&quot;,表3流资汇总!$A$2)"/>
    <hyperlink ref="B2" location="科目索引!H8" display="=IF(评估申报表填表摘要!$A$2=&quot;&quot;,&quot;&quot;,评估申报表填表摘要!$A$2)"/>
  </hyperlinks>
  <printOptions horizontalCentered="1"/>
  <pageMargins left="0.35433070866141736" right="0.35433070866141736" top="0.5905511811023623" bottom="0.7874015748031497" header="1.062992125984252" footer="0.4330708661417323"/>
  <pageSetup horizontalDpi="600" verticalDpi="600" orientation="landscape" paperSize="9"/>
  <headerFooter alignWithMargins="0">
    <oddHeader>&amp;R&amp;9表5-5
共&amp;N页第&amp;P页
金额单位：人民币元</oddHeader>
    <oddFooter>&amp;L&amp;9被评估单位（或产权持有人）填表人：
填表日期：     年  月  日&amp;C&amp;9评估人员：冯敏云、毕兆强
</oddFooter>
  </headerFooter>
</worksheet>
</file>

<file path=xl/worksheets/sheet65.xml><?xml version="1.0" encoding="utf-8"?>
<worksheet xmlns="http://schemas.openxmlformats.org/spreadsheetml/2006/main" xmlns:r="http://schemas.openxmlformats.org/officeDocument/2006/relationships">
  <dimension ref="A1:H31"/>
  <sheetViews>
    <sheetView workbookViewId="0" topLeftCell="A1">
      <pane xSplit="2" ySplit="5" topLeftCell="C6" activePane="bottomRight" state="frozen"/>
      <selection pane="bottomRight" activeCell="D20" sqref="D20"/>
    </sheetView>
  </sheetViews>
  <sheetFormatPr defaultColWidth="9.00390625" defaultRowHeight="15.75" customHeight="1"/>
  <cols>
    <col min="1" max="1" width="4.875" style="71" customWidth="1"/>
    <col min="2" max="2" width="27.625" style="72" customWidth="1"/>
    <col min="3" max="3" width="9.625" style="73" customWidth="1"/>
    <col min="4" max="4" width="16.875" style="74" customWidth="1"/>
    <col min="5" max="5" width="17.375" style="74" hidden="1" customWidth="1"/>
    <col min="6" max="6" width="17.125" style="74" customWidth="1"/>
    <col min="7" max="7" width="8.625" style="75" customWidth="1"/>
    <col min="8" max="8" width="16.875" style="72" customWidth="1"/>
    <col min="9" max="16384" width="9.00390625" style="73" customWidth="1"/>
  </cols>
  <sheetData>
    <row r="1" spans="1:8" s="69" customFormat="1" ht="24.75" customHeight="1">
      <c r="A1" s="76" t="s">
        <v>735</v>
      </c>
      <c r="B1" s="77"/>
      <c r="C1" s="78"/>
      <c r="D1" s="79"/>
      <c r="E1" s="79"/>
      <c r="F1" s="79"/>
      <c r="G1" s="80"/>
      <c r="H1" s="77"/>
    </row>
    <row r="2" spans="1:8" s="70" customFormat="1" ht="13.5" customHeight="1">
      <c r="A2" s="81" t="str">
        <f>IF('表3流资汇总'!$A$2="","",'表3流资汇总'!$A$2)</f>
        <v>返回</v>
      </c>
      <c r="B2" s="82" t="str">
        <f>IF('评估申报表填表摘要'!$A$2="","",'评估申报表填表摘要'!$A$2)</f>
        <v>返回索引页</v>
      </c>
      <c r="C2" s="83"/>
      <c r="D2" s="85"/>
      <c r="E2" s="85"/>
      <c r="F2" s="85"/>
      <c r="G2" s="86"/>
      <c r="H2" s="111"/>
    </row>
    <row r="3" spans="1:8" s="70" customFormat="1" ht="13.5" customHeight="1">
      <c r="A3" s="87" t="str">
        <f>'结果汇总'!$A$3</f>
        <v>  评估基准日：2020年3月12日</v>
      </c>
      <c r="B3" s="88"/>
      <c r="C3" s="89"/>
      <c r="D3" s="90"/>
      <c r="E3" s="90"/>
      <c r="F3" s="90"/>
      <c r="G3" s="91"/>
      <c r="H3" s="111"/>
    </row>
    <row r="4" spans="1:8" s="70" customFormat="1" ht="13.5" customHeight="1">
      <c r="A4" s="92" t="str">
        <f>'结果汇总'!$A$4</f>
        <v>被评估单位（或者产权持有单位）：左世合、周海翔、云南渝庆建筑劳务有限公司</v>
      </c>
      <c r="B4" s="93"/>
      <c r="C4" s="94"/>
      <c r="D4" s="95"/>
      <c r="E4" s="95"/>
      <c r="F4" s="95"/>
      <c r="G4" s="96"/>
      <c r="H4" s="112"/>
    </row>
    <row r="5" spans="1:8" s="70" customFormat="1" ht="15.75" customHeight="1">
      <c r="A5" s="97" t="s">
        <v>211</v>
      </c>
      <c r="B5" s="98" t="s">
        <v>736</v>
      </c>
      <c r="C5" s="99" t="s">
        <v>409</v>
      </c>
      <c r="D5" s="100" t="s">
        <v>113</v>
      </c>
      <c r="E5" s="101" t="s">
        <v>114</v>
      </c>
      <c r="F5" s="101" t="s">
        <v>115</v>
      </c>
      <c r="G5" s="102" t="s">
        <v>117</v>
      </c>
      <c r="H5" s="98" t="s">
        <v>380</v>
      </c>
    </row>
    <row r="6" spans="1:8" s="70" customFormat="1" ht="15.75" customHeight="1">
      <c r="A6" s="97"/>
      <c r="B6" s="103"/>
      <c r="C6" s="104"/>
      <c r="D6" s="144"/>
      <c r="E6" s="144"/>
      <c r="F6" s="144"/>
      <c r="G6" s="102"/>
      <c r="H6" s="103"/>
    </row>
    <row r="7" spans="1:8" s="70" customFormat="1" ht="15.75" customHeight="1">
      <c r="A7" s="97"/>
      <c r="B7" s="103"/>
      <c r="C7" s="104"/>
      <c r="E7" s="106"/>
      <c r="F7" s="106"/>
      <c r="G7" s="102">
        <f aca="true" t="shared" si="0" ref="G7:G29">IF(OR(E7=0,E7=""),"",ROUND((F7-E7)/E7*100,2))</f>
      </c>
      <c r="H7" s="103"/>
    </row>
    <row r="8" spans="1:8" s="70" customFormat="1" ht="15.75" customHeight="1">
      <c r="A8" s="97"/>
      <c r="B8" s="134"/>
      <c r="C8" s="104"/>
      <c r="D8" s="144"/>
      <c r="E8" s="106"/>
      <c r="F8" s="106"/>
      <c r="G8" s="102">
        <f t="shared" si="0"/>
      </c>
      <c r="H8" s="103"/>
    </row>
    <row r="9" spans="1:8" s="70" customFormat="1" ht="15.75" customHeight="1">
      <c r="A9" s="97"/>
      <c r="B9" s="103"/>
      <c r="C9" s="104"/>
      <c r="D9" s="144"/>
      <c r="E9" s="106"/>
      <c r="F9" s="106"/>
      <c r="G9" s="102">
        <f t="shared" si="0"/>
      </c>
      <c r="H9" s="103"/>
    </row>
    <row r="10" spans="1:8" s="70" customFormat="1" ht="15.75" customHeight="1">
      <c r="A10" s="97"/>
      <c r="B10" s="103"/>
      <c r="C10" s="104"/>
      <c r="D10" s="144"/>
      <c r="E10" s="106"/>
      <c r="F10" s="106"/>
      <c r="G10" s="102">
        <f t="shared" si="0"/>
      </c>
      <c r="H10" s="103"/>
    </row>
    <row r="11" spans="1:8" s="70" customFormat="1" ht="15.75" customHeight="1">
      <c r="A11" s="97"/>
      <c r="B11" s="103"/>
      <c r="C11" s="104"/>
      <c r="D11" s="144"/>
      <c r="E11" s="106"/>
      <c r="F11" s="106"/>
      <c r="G11" s="102">
        <f t="shared" si="0"/>
      </c>
      <c r="H11" s="103"/>
    </row>
    <row r="12" spans="1:8" s="70" customFormat="1" ht="15.75" customHeight="1">
      <c r="A12" s="97"/>
      <c r="B12" s="103"/>
      <c r="C12" s="104"/>
      <c r="D12" s="144"/>
      <c r="E12" s="106"/>
      <c r="F12" s="106"/>
      <c r="G12" s="102">
        <f t="shared" si="0"/>
      </c>
      <c r="H12" s="103"/>
    </row>
    <row r="13" spans="1:8" s="70" customFormat="1" ht="15.75" customHeight="1">
      <c r="A13" s="97"/>
      <c r="B13" s="103"/>
      <c r="C13" s="104"/>
      <c r="D13" s="144"/>
      <c r="E13" s="106"/>
      <c r="F13" s="106"/>
      <c r="G13" s="102">
        <f t="shared" si="0"/>
      </c>
      <c r="H13" s="103"/>
    </row>
    <row r="14" spans="1:8" s="70" customFormat="1" ht="15.75" customHeight="1">
      <c r="A14" s="97"/>
      <c r="B14" s="103"/>
      <c r="C14" s="104"/>
      <c r="D14" s="106"/>
      <c r="E14" s="106"/>
      <c r="F14" s="106"/>
      <c r="G14" s="102">
        <f t="shared" si="0"/>
      </c>
      <c r="H14" s="103"/>
    </row>
    <row r="15" spans="1:8" s="70" customFormat="1" ht="15.75" customHeight="1">
      <c r="A15" s="97"/>
      <c r="B15" s="103"/>
      <c r="C15" s="104"/>
      <c r="D15" s="106"/>
      <c r="E15" s="106"/>
      <c r="F15" s="106"/>
      <c r="G15" s="102">
        <f t="shared" si="0"/>
      </c>
      <c r="H15" s="103"/>
    </row>
    <row r="16" spans="1:8" s="70" customFormat="1" ht="15.75" customHeight="1">
      <c r="A16" s="97"/>
      <c r="B16" s="103"/>
      <c r="C16" s="104"/>
      <c r="D16" s="106"/>
      <c r="E16" s="106"/>
      <c r="F16" s="106"/>
      <c r="G16" s="102">
        <f t="shared" si="0"/>
      </c>
      <c r="H16" s="103"/>
    </row>
    <row r="17" spans="1:8" s="70" customFormat="1" ht="15.75" customHeight="1">
      <c r="A17" s="97"/>
      <c r="B17" s="103"/>
      <c r="C17" s="104"/>
      <c r="D17" s="106"/>
      <c r="E17" s="106"/>
      <c r="F17" s="106"/>
      <c r="G17" s="102">
        <f t="shared" si="0"/>
      </c>
      <c r="H17" s="103"/>
    </row>
    <row r="18" spans="1:8" s="70" customFormat="1" ht="15.75" customHeight="1">
      <c r="A18" s="97"/>
      <c r="B18" s="103"/>
      <c r="C18" s="104"/>
      <c r="D18" s="106"/>
      <c r="E18" s="106"/>
      <c r="F18" s="106"/>
      <c r="G18" s="102">
        <f t="shared" si="0"/>
      </c>
      <c r="H18" s="103"/>
    </row>
    <row r="19" spans="1:8" s="70" customFormat="1" ht="15.75" customHeight="1">
      <c r="A19" s="97"/>
      <c r="B19" s="103"/>
      <c r="C19" s="104"/>
      <c r="D19" s="106"/>
      <c r="E19" s="106"/>
      <c r="F19" s="106"/>
      <c r="G19" s="102"/>
      <c r="H19" s="103"/>
    </row>
    <row r="20" spans="1:8" s="70" customFormat="1" ht="15.75" customHeight="1">
      <c r="A20" s="97"/>
      <c r="B20" s="103"/>
      <c r="C20" s="104"/>
      <c r="D20" s="106"/>
      <c r="E20" s="106"/>
      <c r="F20" s="106"/>
      <c r="G20" s="102"/>
      <c r="H20" s="103"/>
    </row>
    <row r="21" spans="1:8" s="70" customFormat="1" ht="15.75" customHeight="1">
      <c r="A21" s="97"/>
      <c r="B21" s="103"/>
      <c r="C21" s="104"/>
      <c r="D21" s="107"/>
      <c r="E21" s="107"/>
      <c r="F21" s="107"/>
      <c r="G21" s="102">
        <f t="shared" si="0"/>
      </c>
      <c r="H21" s="103"/>
    </row>
    <row r="22" spans="1:8" s="70" customFormat="1" ht="15.75" customHeight="1">
      <c r="A22" s="97"/>
      <c r="B22" s="103"/>
      <c r="C22" s="104"/>
      <c r="D22" s="106"/>
      <c r="E22" s="106"/>
      <c r="F22" s="106"/>
      <c r="G22" s="102">
        <f t="shared" si="0"/>
      </c>
      <c r="H22" s="103"/>
    </row>
    <row r="23" spans="1:8" s="70" customFormat="1" ht="15.75" customHeight="1">
      <c r="A23" s="97"/>
      <c r="B23" s="103"/>
      <c r="C23" s="104"/>
      <c r="D23" s="106"/>
      <c r="E23" s="106"/>
      <c r="F23" s="106"/>
      <c r="G23" s="102"/>
      <c r="H23" s="103"/>
    </row>
    <row r="24" spans="1:8" s="70" customFormat="1" ht="15.75" customHeight="1">
      <c r="A24" s="97"/>
      <c r="B24" s="103"/>
      <c r="C24" s="104"/>
      <c r="D24" s="106"/>
      <c r="E24" s="106"/>
      <c r="F24" s="106"/>
      <c r="G24" s="102"/>
      <c r="H24" s="103"/>
    </row>
    <row r="25" spans="1:8" s="70" customFormat="1" ht="15.75" customHeight="1">
      <c r="A25" s="97"/>
      <c r="B25" s="103"/>
      <c r="C25" s="104"/>
      <c r="D25" s="106"/>
      <c r="E25" s="106"/>
      <c r="F25" s="106"/>
      <c r="G25" s="102">
        <f t="shared" si="0"/>
      </c>
      <c r="H25" s="103"/>
    </row>
    <row r="26" spans="1:8" s="70" customFormat="1" ht="15.75" customHeight="1">
      <c r="A26" s="97"/>
      <c r="B26" s="103"/>
      <c r="C26" s="104"/>
      <c r="D26" s="106"/>
      <c r="E26" s="106"/>
      <c r="F26" s="106"/>
      <c r="G26" s="102">
        <f t="shared" si="0"/>
      </c>
      <c r="H26" s="103"/>
    </row>
    <row r="27" spans="1:8" s="70" customFormat="1" ht="15.75" customHeight="1">
      <c r="A27" s="97"/>
      <c r="B27" s="103"/>
      <c r="C27" s="104"/>
      <c r="D27" s="106"/>
      <c r="E27" s="106"/>
      <c r="F27" s="106"/>
      <c r="G27" s="102">
        <f t="shared" si="0"/>
      </c>
      <c r="H27" s="103"/>
    </row>
    <row r="28" spans="1:8" s="70" customFormat="1" ht="15.75" customHeight="1">
      <c r="A28" s="97"/>
      <c r="B28" s="103"/>
      <c r="C28" s="104"/>
      <c r="D28" s="106"/>
      <c r="E28" s="106"/>
      <c r="F28" s="106"/>
      <c r="G28" s="102">
        <f t="shared" si="0"/>
      </c>
      <c r="H28" s="103"/>
    </row>
    <row r="29" spans="1:8" s="70" customFormat="1" ht="15.75" customHeight="1">
      <c r="A29" s="108" t="s">
        <v>381</v>
      </c>
      <c r="B29" s="109"/>
      <c r="C29" s="109"/>
      <c r="D29" s="107">
        <f>SUM(D6:D28)</f>
        <v>0</v>
      </c>
      <c r="E29" s="107">
        <f>SUM(E6:E28)</f>
        <v>0</v>
      </c>
      <c r="F29" s="107">
        <f>SUM(F6:F28)</f>
        <v>0</v>
      </c>
      <c r="G29" s="102">
        <f t="shared" si="0"/>
      </c>
      <c r="H29" s="103"/>
    </row>
    <row r="30" spans="1:8" s="70" customFormat="1" ht="15.75" customHeight="1">
      <c r="A30" s="113"/>
      <c r="B30" s="84"/>
      <c r="D30" s="85"/>
      <c r="E30" s="85"/>
      <c r="F30" s="85"/>
      <c r="G30" s="86"/>
      <c r="H30" s="84"/>
    </row>
    <row r="31" spans="1:8" s="70" customFormat="1" ht="15.75" customHeight="1">
      <c r="A31" s="113"/>
      <c r="B31" s="84"/>
      <c r="D31" s="85"/>
      <c r="E31" s="85"/>
      <c r="F31" s="85"/>
      <c r="G31" s="86"/>
      <c r="H31" s="84"/>
    </row>
  </sheetData>
  <sheetProtection/>
  <mergeCells count="1">
    <mergeCell ref="A29:C29"/>
  </mergeCells>
  <dataValidations count="1">
    <dataValidation allowBlank="1" showInputMessage="1" showErrorMessage="1" imeMode="off" sqref="A4"/>
  </dataValidations>
  <hyperlinks>
    <hyperlink ref="A2" location="表5流负汇总!A1" display="=IF(表3流资汇总!$A$2=&quot;&quot;,&quot;&quot;,表3流资汇总!$A$2)"/>
    <hyperlink ref="B2" location="科目索引!H11" display="=IF(评估申报表填表摘要!$A$2=&quot;&quot;,&quot;&quot;,评估申报表填表摘要!$A$2)"/>
  </hyperlinks>
  <printOptions horizontalCentered="1"/>
  <pageMargins left="0.7480314960629921" right="0.7480314960629921" top="0.5905511811023623" bottom="0.3937007874015748" header="1.062992125984252" footer="0.4724409448818898"/>
  <pageSetup horizontalDpi="600" verticalDpi="600" orientation="landscape" paperSize="9"/>
  <headerFooter alignWithMargins="0">
    <oddHeader>&amp;R&amp;9表5-6
共&amp;N页第&amp;P页
金额单位：人民币元</oddHeader>
    <oddFooter>&amp;L&amp;9被评估单位（或产权持有人）填表人：
填表日期：     年  月  日&amp;C&amp;9评估人员:冯敏云、毕兆强</oddFooter>
  </headerFooter>
</worksheet>
</file>

<file path=xl/worksheets/sheet66.xml><?xml version="1.0" encoding="utf-8"?>
<worksheet xmlns="http://schemas.openxmlformats.org/spreadsheetml/2006/main" xmlns:r="http://schemas.openxmlformats.org/officeDocument/2006/relationships">
  <dimension ref="A1:I21"/>
  <sheetViews>
    <sheetView workbookViewId="0" topLeftCell="A1">
      <pane xSplit="2" ySplit="5" topLeftCell="C6" activePane="bottomRight" state="frozen"/>
      <selection pane="bottomRight" activeCell="F11" sqref="F11"/>
    </sheetView>
  </sheetViews>
  <sheetFormatPr defaultColWidth="9.00390625" defaultRowHeight="15.75" customHeight="1"/>
  <cols>
    <col min="1" max="1" width="7.625" style="71" customWidth="1"/>
    <col min="2" max="2" width="23.75390625" style="72" customWidth="1"/>
    <col min="3" max="3" width="8.625" style="73" customWidth="1"/>
    <col min="4" max="4" width="10.625" style="72" customWidth="1"/>
    <col min="5" max="7" width="16.625" style="74" customWidth="1"/>
    <col min="8" max="8" width="7.625" style="75" customWidth="1"/>
    <col min="9" max="9" width="13.625" style="72" customWidth="1"/>
    <col min="10" max="16384" width="9.00390625" style="73" customWidth="1"/>
  </cols>
  <sheetData>
    <row r="1" spans="1:9" s="69" customFormat="1" ht="24.75" customHeight="1">
      <c r="A1" s="76" t="s">
        <v>737</v>
      </c>
      <c r="B1" s="77"/>
      <c r="C1" s="78"/>
      <c r="D1" s="77"/>
      <c r="E1" s="79"/>
      <c r="F1" s="79"/>
      <c r="G1" s="79"/>
      <c r="H1" s="80"/>
      <c r="I1" s="77"/>
    </row>
    <row r="2" spans="1:9" s="70" customFormat="1" ht="13.5" customHeight="1">
      <c r="A2" s="81" t="str">
        <f>IF('表3流资汇总'!$A$2="","",'表3流资汇总'!$A$2)</f>
        <v>返回</v>
      </c>
      <c r="B2" s="82" t="str">
        <f>IF('评估申报表填表摘要'!$A$2="","",'评估申报表填表摘要'!$A$2)</f>
        <v>返回索引页</v>
      </c>
      <c r="C2" s="83"/>
      <c r="D2" s="84"/>
      <c r="E2" s="85"/>
      <c r="F2" s="85"/>
      <c r="G2" s="85"/>
      <c r="H2" s="86"/>
      <c r="I2" s="111"/>
    </row>
    <row r="3" spans="1:9" s="70" customFormat="1" ht="13.5" customHeight="1">
      <c r="A3" s="87" t="str">
        <f>'结果汇总'!$A$3</f>
        <v>  评估基准日：2020年3月12日</v>
      </c>
      <c r="B3" s="88"/>
      <c r="C3" s="89"/>
      <c r="D3" s="88"/>
      <c r="E3" s="90"/>
      <c r="F3" s="90"/>
      <c r="G3" s="90"/>
      <c r="H3" s="91"/>
      <c r="I3" s="88"/>
    </row>
    <row r="4" spans="1:9" s="70" customFormat="1" ht="13.5" customHeight="1">
      <c r="A4" s="92" t="str">
        <f>'结果汇总'!$A$4</f>
        <v>被评估单位（或者产权持有单位）：左世合、周海翔、云南渝庆建筑劳务有限公司</v>
      </c>
      <c r="B4" s="93"/>
      <c r="C4" s="94"/>
      <c r="D4" s="93"/>
      <c r="E4" s="95"/>
      <c r="F4" s="95"/>
      <c r="G4" s="95"/>
      <c r="H4" s="96"/>
      <c r="I4" s="112"/>
    </row>
    <row r="5" spans="1:9" s="70" customFormat="1" ht="15.75" customHeight="1">
      <c r="A5" s="97" t="s">
        <v>211</v>
      </c>
      <c r="B5" s="98" t="s">
        <v>738</v>
      </c>
      <c r="C5" s="99" t="s">
        <v>409</v>
      </c>
      <c r="D5" s="98" t="s">
        <v>739</v>
      </c>
      <c r="E5" s="100" t="s">
        <v>113</v>
      </c>
      <c r="F5" s="101" t="s">
        <v>114</v>
      </c>
      <c r="G5" s="101" t="s">
        <v>115</v>
      </c>
      <c r="H5" s="102" t="s">
        <v>117</v>
      </c>
      <c r="I5" s="98" t="s">
        <v>380</v>
      </c>
    </row>
    <row r="6" spans="1:9" s="70" customFormat="1" ht="15.75" customHeight="1">
      <c r="A6" s="97"/>
      <c r="B6" s="103"/>
      <c r="C6" s="104"/>
      <c r="D6" s="105"/>
      <c r="E6" s="106"/>
      <c r="F6" s="106"/>
      <c r="G6" s="106"/>
      <c r="H6" s="102"/>
      <c r="I6" s="103"/>
    </row>
    <row r="7" spans="1:9" s="70" customFormat="1" ht="15.75" customHeight="1">
      <c r="A7" s="97"/>
      <c r="B7" s="103"/>
      <c r="C7" s="104"/>
      <c r="D7" s="105"/>
      <c r="E7" s="107"/>
      <c r="F7" s="107"/>
      <c r="G7" s="107"/>
      <c r="H7" s="102">
        <f aca="true" t="shared" si="0" ref="H7:H21">IF(OR(F7=0,F7=""),"",ROUND((G7-F7)/F7*100,2))</f>
      </c>
      <c r="I7" s="103"/>
    </row>
    <row r="8" spans="1:9" s="70" customFormat="1" ht="15.75" customHeight="1">
      <c r="A8" s="97"/>
      <c r="B8" s="103"/>
      <c r="C8" s="104"/>
      <c r="D8" s="105"/>
      <c r="E8" s="107"/>
      <c r="F8" s="107"/>
      <c r="G8" s="107"/>
      <c r="H8" s="102">
        <f t="shared" si="0"/>
      </c>
      <c r="I8" s="103"/>
    </row>
    <row r="9" spans="1:9" s="70" customFormat="1" ht="15.75" customHeight="1">
      <c r="A9" s="97"/>
      <c r="B9" s="103"/>
      <c r="C9" s="104"/>
      <c r="D9" s="105"/>
      <c r="E9" s="107"/>
      <c r="F9" s="107"/>
      <c r="G9" s="107"/>
      <c r="H9" s="102">
        <f t="shared" si="0"/>
      </c>
      <c r="I9" s="103"/>
    </row>
    <row r="10" spans="1:9" s="70" customFormat="1" ht="15.75" customHeight="1">
      <c r="A10" s="97"/>
      <c r="B10" s="103"/>
      <c r="C10" s="104"/>
      <c r="D10" s="105"/>
      <c r="E10" s="107"/>
      <c r="F10" s="107"/>
      <c r="G10" s="107"/>
      <c r="H10" s="102"/>
      <c r="I10" s="103"/>
    </row>
    <row r="11" spans="1:9" s="70" customFormat="1" ht="15.75" customHeight="1">
      <c r="A11" s="97"/>
      <c r="B11" s="103"/>
      <c r="C11" s="104"/>
      <c r="D11" s="105"/>
      <c r="E11" s="107"/>
      <c r="F11" s="107"/>
      <c r="G11" s="107"/>
      <c r="H11" s="102"/>
      <c r="I11" s="103"/>
    </row>
    <row r="12" spans="1:9" s="70" customFormat="1" ht="15.75" customHeight="1">
      <c r="A12" s="97"/>
      <c r="B12" s="103"/>
      <c r="C12" s="104"/>
      <c r="D12" s="105"/>
      <c r="E12" s="107"/>
      <c r="F12" s="107"/>
      <c r="G12" s="107"/>
      <c r="H12" s="102">
        <f t="shared" si="0"/>
      </c>
      <c r="I12" s="103"/>
    </row>
    <row r="13" spans="1:9" s="70" customFormat="1" ht="15.75" customHeight="1">
      <c r="A13" s="97"/>
      <c r="B13" s="103"/>
      <c r="C13" s="104"/>
      <c r="D13" s="105"/>
      <c r="E13" s="106"/>
      <c r="F13" s="106"/>
      <c r="G13" s="106"/>
      <c r="H13" s="102">
        <f t="shared" si="0"/>
      </c>
      <c r="I13" s="103"/>
    </row>
    <row r="14" spans="1:9" s="70" customFormat="1" ht="15.75" customHeight="1">
      <c r="A14" s="97"/>
      <c r="B14" s="103"/>
      <c r="C14" s="104"/>
      <c r="D14" s="105"/>
      <c r="E14" s="106"/>
      <c r="F14" s="106"/>
      <c r="G14" s="106"/>
      <c r="H14" s="102">
        <f t="shared" si="0"/>
      </c>
      <c r="I14" s="103"/>
    </row>
    <row r="15" spans="1:9" s="70" customFormat="1" ht="15.75" customHeight="1">
      <c r="A15" s="97"/>
      <c r="B15" s="103"/>
      <c r="C15" s="104"/>
      <c r="D15" s="105"/>
      <c r="E15" s="106"/>
      <c r="F15" s="106"/>
      <c r="G15" s="106"/>
      <c r="H15" s="102">
        <f t="shared" si="0"/>
      </c>
      <c r="I15" s="103"/>
    </row>
    <row r="16" spans="1:9" s="70" customFormat="1" ht="15.75" customHeight="1">
      <c r="A16" s="97"/>
      <c r="B16" s="103"/>
      <c r="C16" s="104"/>
      <c r="D16" s="105"/>
      <c r="E16" s="106"/>
      <c r="F16" s="106"/>
      <c r="G16" s="106"/>
      <c r="H16" s="102">
        <f t="shared" si="0"/>
      </c>
      <c r="I16" s="103"/>
    </row>
    <row r="17" spans="1:9" s="70" customFormat="1" ht="15.75" customHeight="1">
      <c r="A17" s="97"/>
      <c r="B17" s="103"/>
      <c r="C17" s="104"/>
      <c r="D17" s="105"/>
      <c r="E17" s="106"/>
      <c r="F17" s="106"/>
      <c r="G17" s="106"/>
      <c r="H17" s="102">
        <f t="shared" si="0"/>
      </c>
      <c r="I17" s="103"/>
    </row>
    <row r="18" spans="1:9" s="70" customFormat="1" ht="15.75" customHeight="1">
      <c r="A18" s="97"/>
      <c r="B18" s="103"/>
      <c r="C18" s="104"/>
      <c r="D18" s="105"/>
      <c r="E18" s="106"/>
      <c r="F18" s="106"/>
      <c r="G18" s="106"/>
      <c r="H18" s="102">
        <f t="shared" si="0"/>
      </c>
      <c r="I18" s="103"/>
    </row>
    <row r="19" spans="1:9" s="70" customFormat="1" ht="15.75" customHeight="1">
      <c r="A19" s="97"/>
      <c r="B19" s="103"/>
      <c r="C19" s="104"/>
      <c r="D19" s="105"/>
      <c r="E19" s="106"/>
      <c r="F19" s="106"/>
      <c r="G19" s="106"/>
      <c r="H19" s="102">
        <f t="shared" si="0"/>
      </c>
      <c r="I19" s="103"/>
    </row>
    <row r="20" spans="1:9" s="70" customFormat="1" ht="15.75" customHeight="1">
      <c r="A20" s="97"/>
      <c r="B20" s="103"/>
      <c r="C20" s="104"/>
      <c r="D20" s="105"/>
      <c r="E20" s="106"/>
      <c r="F20" s="106"/>
      <c r="G20" s="106"/>
      <c r="H20" s="102">
        <f t="shared" si="0"/>
      </c>
      <c r="I20" s="103"/>
    </row>
    <row r="21" spans="1:9" s="70" customFormat="1" ht="15.75" customHeight="1">
      <c r="A21" s="108" t="s">
        <v>381</v>
      </c>
      <c r="B21" s="109"/>
      <c r="C21" s="109"/>
      <c r="D21" s="110"/>
      <c r="E21" s="107">
        <f>SUM(E6:E20)</f>
        <v>0</v>
      </c>
      <c r="F21" s="107">
        <f>SUM(F6:F20)</f>
        <v>0</v>
      </c>
      <c r="G21" s="107">
        <f>SUM(G6:G20)</f>
        <v>0</v>
      </c>
      <c r="H21" s="102">
        <f t="shared" si="0"/>
      </c>
      <c r="I21" s="103"/>
    </row>
  </sheetData>
  <sheetProtection/>
  <mergeCells count="1">
    <mergeCell ref="A21:D21"/>
  </mergeCells>
  <dataValidations count="1">
    <dataValidation allowBlank="1" showInputMessage="1" showErrorMessage="1" imeMode="off" sqref="A4"/>
  </dataValidations>
  <hyperlinks>
    <hyperlink ref="A2" location="表5流负汇总!A1" display="=IF(表3流资汇总!$A$2=&quot;&quot;,&quot;&quot;,表3流资汇总!$A$2)"/>
    <hyperlink ref="B2" location="科目索引!H13" display="=IF(评估申报表填表摘要!$A$2=&quot;&quot;,&quot;&quot;,评估申报表填表摘要!$A$2)"/>
  </hyperlinks>
  <printOptions horizontalCentered="1"/>
  <pageMargins left="0.35433070866141736" right="0.35433070866141736" top="0.5905511811023623" bottom="0.7874015748031497" header="1.062992125984252" footer="0.35433070866141736"/>
  <pageSetup horizontalDpi="600" verticalDpi="600" orientation="landscape" paperSize="9"/>
  <headerFooter alignWithMargins="0">
    <oddHeader>&amp;R&amp;9表5-7
共&amp;N页第&amp;P页
金额单位：人民币元</oddHeader>
    <oddFooter>&amp;L&amp;9被评估单位（或产权持有单位）填表人：
填表日期：     年  月  日&amp;C&amp;9评估人员：
</oddFooter>
  </headerFooter>
</worksheet>
</file>

<file path=xl/worksheets/sheet67.xml><?xml version="1.0" encoding="utf-8"?>
<worksheet xmlns="http://schemas.openxmlformats.org/spreadsheetml/2006/main" xmlns:r="http://schemas.openxmlformats.org/officeDocument/2006/relationships">
  <dimension ref="A1:N30"/>
  <sheetViews>
    <sheetView workbookViewId="0" topLeftCell="A1">
      <pane xSplit="2" ySplit="5" topLeftCell="E12" activePane="bottomRight" state="frozen"/>
      <selection pane="bottomRight" activeCell="W7" sqref="W7:W31"/>
    </sheetView>
  </sheetViews>
  <sheetFormatPr defaultColWidth="9.00390625" defaultRowHeight="15.75" customHeight="1"/>
  <cols>
    <col min="1" max="1" width="7.625" style="71" customWidth="1"/>
    <col min="2" max="2" width="24.00390625" style="72" customWidth="1"/>
    <col min="3" max="3" width="10.50390625" style="72" hidden="1" customWidth="1"/>
    <col min="4" max="4" width="0.12890625" style="72" hidden="1" customWidth="1"/>
    <col min="5" max="5" width="8.625" style="73" customWidth="1"/>
    <col min="6" max="6" width="14.125" style="73" customWidth="1"/>
    <col min="7" max="7" width="13.625" style="71" customWidth="1"/>
    <col min="8" max="8" width="6.875" style="149" hidden="1" customWidth="1"/>
    <col min="9" max="9" width="8.50390625" style="74" hidden="1" customWidth="1"/>
    <col min="10" max="11" width="12.125" style="74" customWidth="1"/>
    <col min="12" max="12" width="11.875" style="74" customWidth="1"/>
    <col min="13" max="13" width="7.625" style="75" customWidth="1"/>
    <col min="14" max="14" width="8.75390625" style="72" customWidth="1"/>
    <col min="15" max="16384" width="9.00390625" style="73" customWidth="1"/>
  </cols>
  <sheetData>
    <row r="1" spans="1:14" s="69" customFormat="1" ht="24.75" customHeight="1">
      <c r="A1" s="150" t="s">
        <v>740</v>
      </c>
      <c r="B1" s="150"/>
      <c r="C1" s="150"/>
      <c r="D1" s="150"/>
      <c r="E1" s="150"/>
      <c r="F1" s="150"/>
      <c r="G1" s="150"/>
      <c r="H1" s="150"/>
      <c r="I1" s="150"/>
      <c r="J1" s="150"/>
      <c r="K1" s="150"/>
      <c r="L1" s="150"/>
      <c r="M1" s="150"/>
      <c r="N1" s="150"/>
    </row>
    <row r="2" spans="1:14" s="70" customFormat="1" ht="13.5" customHeight="1">
      <c r="A2" s="81" t="str">
        <f>IF('表3流资汇总'!$A$2="","",'表3流资汇总'!$A$2)</f>
        <v>返回</v>
      </c>
      <c r="B2" s="82" t="str">
        <f>IF('评估申报表填表摘要'!$A$2="","",'评估申报表填表摘要'!$A$2)</f>
        <v>返回索引页</v>
      </c>
      <c r="C2" s="82"/>
      <c r="D2" s="82"/>
      <c r="E2" s="83"/>
      <c r="F2" s="83"/>
      <c r="G2" s="151"/>
      <c r="H2" s="152"/>
      <c r="I2" s="117"/>
      <c r="J2" s="85"/>
      <c r="K2" s="85"/>
      <c r="L2" s="85"/>
      <c r="M2" s="86"/>
      <c r="N2" s="111"/>
    </row>
    <row r="3" spans="1:14" s="70" customFormat="1" ht="13.5" customHeight="1">
      <c r="A3" s="87" t="str">
        <f>'结果汇总'!$A$3</f>
        <v>  评估基准日：2020年3月12日</v>
      </c>
      <c r="B3" s="88"/>
      <c r="C3" s="88"/>
      <c r="D3" s="88"/>
      <c r="E3" s="89"/>
      <c r="F3" s="89"/>
      <c r="G3" s="87"/>
      <c r="H3" s="88"/>
      <c r="I3" s="90"/>
      <c r="J3" s="90"/>
      <c r="K3" s="90"/>
      <c r="L3" s="90"/>
      <c r="M3" s="91"/>
      <c r="N3" s="88"/>
    </row>
    <row r="4" spans="1:14" s="70" customFormat="1" ht="13.5" customHeight="1">
      <c r="A4" s="92" t="str">
        <f>'结果汇总'!$A$4</f>
        <v>被评估单位（或者产权持有单位）：左世合、周海翔、云南渝庆建筑劳务有限公司</v>
      </c>
      <c r="B4" s="93"/>
      <c r="C4" s="93"/>
      <c r="D4" s="93"/>
      <c r="E4" s="94"/>
      <c r="F4" s="94"/>
      <c r="G4" s="129"/>
      <c r="H4" s="153"/>
      <c r="I4" s="95"/>
      <c r="J4" s="95"/>
      <c r="K4" s="95"/>
      <c r="L4" s="95"/>
      <c r="M4" s="96"/>
      <c r="N4" s="112"/>
    </row>
    <row r="5" spans="1:14" s="70" customFormat="1" ht="15.75" customHeight="1">
      <c r="A5" s="97" t="s">
        <v>211</v>
      </c>
      <c r="B5" s="98" t="s">
        <v>741</v>
      </c>
      <c r="C5" s="132" t="s">
        <v>715</v>
      </c>
      <c r="D5" s="132" t="s">
        <v>716</v>
      </c>
      <c r="E5" s="99" t="s">
        <v>409</v>
      </c>
      <c r="F5" s="99" t="s">
        <v>742</v>
      </c>
      <c r="G5" s="130" t="s">
        <v>435</v>
      </c>
      <c r="H5" s="98" t="s">
        <v>377</v>
      </c>
      <c r="I5" s="100" t="s">
        <v>718</v>
      </c>
      <c r="J5" s="100" t="s">
        <v>113</v>
      </c>
      <c r="K5" s="101" t="s">
        <v>114</v>
      </c>
      <c r="L5" s="101" t="s">
        <v>115</v>
      </c>
      <c r="M5" s="102" t="s">
        <v>117</v>
      </c>
      <c r="N5" s="98" t="s">
        <v>380</v>
      </c>
    </row>
    <row r="6" spans="1:14" s="148" customFormat="1" ht="15.75" customHeight="1">
      <c r="A6" s="154"/>
      <c r="B6" s="103"/>
      <c r="C6" s="155"/>
      <c r="D6" s="156"/>
      <c r="E6" s="157"/>
      <c r="F6" s="158"/>
      <c r="G6" s="159"/>
      <c r="H6" s="160"/>
      <c r="I6" s="161"/>
      <c r="J6" s="162"/>
      <c r="K6" s="144"/>
      <c r="L6" s="144"/>
      <c r="M6" s="163">
        <f aca="true" t="shared" si="0" ref="M6:M30">IF(OR(K6=0,K6=""),"",ROUND((L6-K6)/K6*100,2))</f>
      </c>
      <c r="N6" s="164"/>
    </row>
    <row r="7" spans="1:14" s="70" customFormat="1" ht="15.75" customHeight="1">
      <c r="A7" s="97"/>
      <c r="B7" s="103"/>
      <c r="C7" s="103"/>
      <c r="D7" s="103"/>
      <c r="E7" s="157"/>
      <c r="F7" s="158"/>
      <c r="G7" s="159"/>
      <c r="H7" s="160"/>
      <c r="I7" s="106"/>
      <c r="J7" s="106"/>
      <c r="K7" s="106"/>
      <c r="L7" s="106"/>
      <c r="M7" s="102">
        <f t="shared" si="0"/>
      </c>
      <c r="N7" s="164"/>
    </row>
    <row r="8" spans="1:14" s="70" customFormat="1" ht="15.75" customHeight="1">
      <c r="A8" s="97"/>
      <c r="B8" s="103"/>
      <c r="C8" s="103"/>
      <c r="D8" s="103"/>
      <c r="E8" s="104"/>
      <c r="F8" s="104"/>
      <c r="G8" s="131"/>
      <c r="H8" s="105"/>
      <c r="I8" s="106"/>
      <c r="J8" s="106"/>
      <c r="K8" s="106"/>
      <c r="L8" s="106"/>
      <c r="M8" s="102">
        <f t="shared" si="0"/>
      </c>
      <c r="N8" s="103"/>
    </row>
    <row r="9" spans="1:14" s="70" customFormat="1" ht="15.75" customHeight="1">
      <c r="A9" s="97"/>
      <c r="B9" s="103"/>
      <c r="C9" s="103"/>
      <c r="D9" s="103"/>
      <c r="E9" s="104"/>
      <c r="F9" s="104"/>
      <c r="G9" s="131"/>
      <c r="H9" s="105"/>
      <c r="I9" s="106"/>
      <c r="J9" s="106"/>
      <c r="K9" s="106"/>
      <c r="L9" s="106"/>
      <c r="M9" s="102">
        <f t="shared" si="0"/>
      </c>
      <c r="N9" s="103"/>
    </row>
    <row r="10" spans="1:14" s="70" customFormat="1" ht="15.75" customHeight="1">
      <c r="A10" s="97"/>
      <c r="B10" s="103"/>
      <c r="C10" s="103"/>
      <c r="D10" s="103"/>
      <c r="E10" s="104"/>
      <c r="F10" s="104"/>
      <c r="G10" s="131"/>
      <c r="H10" s="105"/>
      <c r="I10" s="106"/>
      <c r="J10" s="106"/>
      <c r="K10" s="106"/>
      <c r="L10" s="106"/>
      <c r="M10" s="102">
        <f t="shared" si="0"/>
      </c>
      <c r="N10" s="103"/>
    </row>
    <row r="11" spans="1:14" s="70" customFormat="1" ht="15.75" customHeight="1">
      <c r="A11" s="97"/>
      <c r="B11" s="103"/>
      <c r="C11" s="103"/>
      <c r="D11" s="103"/>
      <c r="E11" s="104"/>
      <c r="F11" s="104"/>
      <c r="G11" s="131"/>
      <c r="H11" s="105"/>
      <c r="I11" s="106"/>
      <c r="J11" s="106"/>
      <c r="K11" s="106"/>
      <c r="L11" s="106"/>
      <c r="M11" s="102">
        <f t="shared" si="0"/>
      </c>
      <c r="N11" s="103"/>
    </row>
    <row r="12" spans="1:14" s="70" customFormat="1" ht="15.75" customHeight="1">
      <c r="A12" s="97"/>
      <c r="B12" s="103"/>
      <c r="C12" s="103"/>
      <c r="D12" s="103"/>
      <c r="E12" s="104"/>
      <c r="F12" s="104"/>
      <c r="G12" s="131"/>
      <c r="H12" s="105"/>
      <c r="I12" s="106"/>
      <c r="J12" s="106"/>
      <c r="K12" s="106"/>
      <c r="L12" s="106"/>
      <c r="M12" s="102">
        <f t="shared" si="0"/>
      </c>
      <c r="N12" s="103"/>
    </row>
    <row r="13" spans="1:14" s="70" customFormat="1" ht="15.75" customHeight="1">
      <c r="A13" s="97"/>
      <c r="B13" s="103"/>
      <c r="C13" s="103"/>
      <c r="D13" s="103"/>
      <c r="E13" s="104"/>
      <c r="F13" s="104"/>
      <c r="G13" s="131"/>
      <c r="H13" s="105"/>
      <c r="I13" s="106"/>
      <c r="J13" s="106"/>
      <c r="K13" s="106"/>
      <c r="L13" s="106"/>
      <c r="M13" s="102">
        <f t="shared" si="0"/>
      </c>
      <c r="N13" s="103"/>
    </row>
    <row r="14" spans="1:14" s="70" customFormat="1" ht="15.75" customHeight="1">
      <c r="A14" s="97"/>
      <c r="B14" s="103"/>
      <c r="C14" s="103"/>
      <c r="D14" s="103"/>
      <c r="E14" s="104"/>
      <c r="F14" s="104"/>
      <c r="G14" s="131"/>
      <c r="H14" s="105"/>
      <c r="I14" s="106"/>
      <c r="J14" s="106"/>
      <c r="K14" s="106"/>
      <c r="L14" s="106"/>
      <c r="M14" s="102">
        <f t="shared" si="0"/>
      </c>
      <c r="N14" s="103"/>
    </row>
    <row r="15" spans="1:14" s="70" customFormat="1" ht="15.75" customHeight="1">
      <c r="A15" s="97"/>
      <c r="B15" s="103"/>
      <c r="C15" s="103"/>
      <c r="D15" s="103"/>
      <c r="E15" s="104"/>
      <c r="F15" s="104"/>
      <c r="G15" s="131"/>
      <c r="H15" s="105"/>
      <c r="I15" s="106"/>
      <c r="J15" s="106"/>
      <c r="K15" s="106"/>
      <c r="L15" s="106"/>
      <c r="M15" s="102">
        <f t="shared" si="0"/>
      </c>
      <c r="N15" s="103"/>
    </row>
    <row r="16" spans="1:14" s="70" customFormat="1" ht="15.75" customHeight="1">
      <c r="A16" s="97"/>
      <c r="B16" s="103"/>
      <c r="C16" s="103"/>
      <c r="D16" s="103"/>
      <c r="E16" s="104"/>
      <c r="F16" s="104"/>
      <c r="G16" s="131"/>
      <c r="H16" s="105"/>
      <c r="I16" s="106"/>
      <c r="J16" s="107"/>
      <c r="K16" s="107"/>
      <c r="L16" s="107"/>
      <c r="M16" s="102">
        <f t="shared" si="0"/>
      </c>
      <c r="N16" s="103"/>
    </row>
    <row r="17" spans="1:14" s="70" customFormat="1" ht="15.75" customHeight="1">
      <c r="A17" s="97"/>
      <c r="B17" s="103"/>
      <c r="C17" s="103"/>
      <c r="D17" s="103"/>
      <c r="E17" s="104"/>
      <c r="F17" s="104"/>
      <c r="G17" s="131"/>
      <c r="H17" s="105"/>
      <c r="I17" s="106"/>
      <c r="J17" s="107"/>
      <c r="K17" s="107"/>
      <c r="L17" s="107"/>
      <c r="M17" s="102">
        <f t="shared" si="0"/>
      </c>
      <c r="N17" s="103"/>
    </row>
    <row r="18" spans="1:14" s="70" customFormat="1" ht="15.75" customHeight="1">
      <c r="A18" s="97"/>
      <c r="B18" s="103"/>
      <c r="C18" s="103"/>
      <c r="D18" s="103"/>
      <c r="E18" s="104"/>
      <c r="F18" s="104"/>
      <c r="G18" s="131"/>
      <c r="H18" s="105"/>
      <c r="I18" s="106"/>
      <c r="J18" s="107"/>
      <c r="K18" s="107"/>
      <c r="L18" s="107"/>
      <c r="M18" s="102">
        <f t="shared" si="0"/>
      </c>
      <c r="N18" s="103"/>
    </row>
    <row r="19" spans="1:14" s="70" customFormat="1" ht="15.75" customHeight="1">
      <c r="A19" s="97"/>
      <c r="B19" s="103"/>
      <c r="C19" s="103"/>
      <c r="D19" s="103"/>
      <c r="E19" s="104"/>
      <c r="F19" s="104"/>
      <c r="G19" s="131"/>
      <c r="H19" s="105"/>
      <c r="I19" s="106"/>
      <c r="J19" s="107"/>
      <c r="K19" s="107"/>
      <c r="L19" s="107"/>
      <c r="M19" s="102"/>
      <c r="N19" s="103"/>
    </row>
    <row r="20" spans="1:14" s="70" customFormat="1" ht="15.75" customHeight="1">
      <c r="A20" s="97"/>
      <c r="B20" s="103"/>
      <c r="C20" s="103"/>
      <c r="D20" s="103"/>
      <c r="E20" s="104"/>
      <c r="F20" s="104"/>
      <c r="G20" s="131"/>
      <c r="H20" s="105"/>
      <c r="I20" s="106"/>
      <c r="J20" s="107"/>
      <c r="K20" s="107"/>
      <c r="L20" s="107"/>
      <c r="M20" s="102"/>
      <c r="N20" s="103"/>
    </row>
    <row r="21" spans="1:14" s="70" customFormat="1" ht="15.75" customHeight="1">
      <c r="A21" s="97"/>
      <c r="B21" s="103"/>
      <c r="C21" s="103"/>
      <c r="D21" s="103"/>
      <c r="E21" s="104"/>
      <c r="F21" s="104"/>
      <c r="G21" s="131"/>
      <c r="H21" s="105"/>
      <c r="I21" s="106"/>
      <c r="J21" s="107"/>
      <c r="K21" s="107"/>
      <c r="L21" s="107"/>
      <c r="M21" s="102">
        <f t="shared" si="0"/>
      </c>
      <c r="N21" s="103"/>
    </row>
    <row r="22" spans="1:14" s="70" customFormat="1" ht="15.75" customHeight="1">
      <c r="A22" s="97"/>
      <c r="B22" s="103"/>
      <c r="C22" s="103"/>
      <c r="D22" s="103"/>
      <c r="E22" s="104"/>
      <c r="F22" s="104"/>
      <c r="G22" s="131"/>
      <c r="H22" s="105"/>
      <c r="I22" s="106"/>
      <c r="J22" s="106"/>
      <c r="K22" s="106"/>
      <c r="L22" s="106"/>
      <c r="M22" s="102">
        <f t="shared" si="0"/>
      </c>
      <c r="N22" s="103"/>
    </row>
    <row r="23" spans="1:14" s="70" customFormat="1" ht="15.75" customHeight="1">
      <c r="A23" s="97"/>
      <c r="B23" s="103"/>
      <c r="C23" s="103"/>
      <c r="D23" s="103"/>
      <c r="E23" s="104"/>
      <c r="F23" s="104"/>
      <c r="G23" s="131"/>
      <c r="H23" s="105"/>
      <c r="I23" s="106"/>
      <c r="J23" s="106"/>
      <c r="K23" s="106"/>
      <c r="L23" s="106"/>
      <c r="M23" s="102">
        <f t="shared" si="0"/>
      </c>
      <c r="N23" s="103"/>
    </row>
    <row r="24" spans="1:14" s="70" customFormat="1" ht="15.75" customHeight="1">
      <c r="A24" s="97"/>
      <c r="B24" s="103"/>
      <c r="C24" s="103"/>
      <c r="D24" s="103"/>
      <c r="E24" s="104"/>
      <c r="F24" s="104"/>
      <c r="G24" s="131"/>
      <c r="H24" s="105"/>
      <c r="I24" s="106"/>
      <c r="J24" s="106"/>
      <c r="K24" s="106"/>
      <c r="L24" s="106"/>
      <c r="M24" s="102">
        <f t="shared" si="0"/>
      </c>
      <c r="N24" s="103"/>
    </row>
    <row r="25" spans="1:14" s="70" customFormat="1" ht="15.75" customHeight="1">
      <c r="A25" s="97"/>
      <c r="B25" s="103"/>
      <c r="C25" s="103"/>
      <c r="D25" s="103"/>
      <c r="E25" s="104"/>
      <c r="F25" s="104"/>
      <c r="G25" s="131"/>
      <c r="H25" s="105"/>
      <c r="I25" s="106"/>
      <c r="J25" s="106"/>
      <c r="K25" s="106"/>
      <c r="L25" s="106"/>
      <c r="M25" s="102">
        <f t="shared" si="0"/>
      </c>
      <c r="N25" s="103"/>
    </row>
    <row r="26" spans="1:14" s="70" customFormat="1" ht="15.75" customHeight="1">
      <c r="A26" s="97"/>
      <c r="B26" s="103"/>
      <c r="C26" s="103"/>
      <c r="D26" s="103"/>
      <c r="E26" s="104"/>
      <c r="F26" s="104"/>
      <c r="G26" s="131"/>
      <c r="H26" s="105"/>
      <c r="I26" s="106"/>
      <c r="J26" s="106"/>
      <c r="K26" s="106"/>
      <c r="L26" s="106"/>
      <c r="M26" s="102">
        <f t="shared" si="0"/>
      </c>
      <c r="N26" s="103"/>
    </row>
    <row r="27" spans="1:14" s="70" customFormat="1" ht="15.75" customHeight="1">
      <c r="A27" s="97"/>
      <c r="B27" s="103"/>
      <c r="C27" s="103"/>
      <c r="D27" s="103"/>
      <c r="E27" s="104"/>
      <c r="F27" s="104"/>
      <c r="G27" s="131"/>
      <c r="H27" s="105"/>
      <c r="I27" s="106"/>
      <c r="J27" s="106"/>
      <c r="K27" s="106"/>
      <c r="L27" s="106"/>
      <c r="M27" s="102">
        <f t="shared" si="0"/>
      </c>
      <c r="N27" s="103"/>
    </row>
    <row r="28" spans="1:14" s="70" customFormat="1" ht="15.75" customHeight="1">
      <c r="A28" s="97"/>
      <c r="B28" s="103"/>
      <c r="C28" s="103"/>
      <c r="D28" s="103"/>
      <c r="E28" s="104"/>
      <c r="F28" s="104"/>
      <c r="G28" s="131"/>
      <c r="H28" s="105"/>
      <c r="I28" s="106"/>
      <c r="J28" s="106"/>
      <c r="K28" s="106"/>
      <c r="L28" s="106"/>
      <c r="M28" s="102">
        <f t="shared" si="0"/>
      </c>
      <c r="N28" s="103"/>
    </row>
    <row r="29" spans="1:14" s="70" customFormat="1" ht="15.75" customHeight="1">
      <c r="A29" s="97"/>
      <c r="B29" s="103"/>
      <c r="C29" s="103"/>
      <c r="D29" s="103"/>
      <c r="E29" s="104"/>
      <c r="F29" s="104"/>
      <c r="G29" s="131"/>
      <c r="H29" s="105"/>
      <c r="I29" s="106"/>
      <c r="J29" s="106"/>
      <c r="K29" s="106"/>
      <c r="L29" s="106"/>
      <c r="M29" s="102">
        <f t="shared" si="0"/>
      </c>
      <c r="N29" s="103"/>
    </row>
    <row r="30" spans="1:14" s="70" customFormat="1" ht="15.75" customHeight="1">
      <c r="A30" s="108" t="s">
        <v>381</v>
      </c>
      <c r="B30" s="109"/>
      <c r="C30" s="109"/>
      <c r="D30" s="109"/>
      <c r="E30" s="109"/>
      <c r="F30" s="109"/>
      <c r="G30" s="109"/>
      <c r="H30" s="109"/>
      <c r="I30" s="109"/>
      <c r="J30" s="107">
        <f>SUM(J6:J29)</f>
        <v>0</v>
      </c>
      <c r="K30" s="107">
        <f>SUM(K6:K29)</f>
        <v>0</v>
      </c>
      <c r="L30" s="107">
        <f>SUM(L6:L29)</f>
        <v>0</v>
      </c>
      <c r="M30" s="102">
        <f t="shared" si="0"/>
      </c>
      <c r="N30" s="103"/>
    </row>
  </sheetData>
  <sheetProtection/>
  <mergeCells count="2">
    <mergeCell ref="A1:N1"/>
    <mergeCell ref="A30:I30"/>
  </mergeCells>
  <dataValidations count="1">
    <dataValidation allowBlank="1" showInputMessage="1" showErrorMessage="1" imeMode="off" sqref="A4"/>
  </dataValidations>
  <hyperlinks>
    <hyperlink ref="A2" location="表5流负汇总!A1" display="=IF(表3流资汇总!$A$2=&quot;&quot;,&quot;&quot;,表3流资汇总!$A$2)"/>
    <hyperlink ref="B2" location="科目索引!H9" display="=IF(评估申报表填表摘要!$A$2=&quot;&quot;,&quot;&quot;,评估申报表填表摘要!$A$2)"/>
  </hyperlinks>
  <printOptions horizontalCentered="1"/>
  <pageMargins left="0.35433070866141736" right="0.35433070866141736" top="0.5905511811023623" bottom="0.7874015748031497" header="1.062992125984252" footer="0.36"/>
  <pageSetup horizontalDpi="600" verticalDpi="600" orientation="landscape" paperSize="9"/>
  <headerFooter alignWithMargins="0">
    <oddHeader>&amp;R&amp;9表5-8
共&amp;N页第&amp;P页
金额单位：人民币元</oddHeader>
    <oddFooter>&amp;L&amp;9资产占有单位填表人：
填表日期：     年  月  日&amp;C&amp;9评估人员：
</oddFooter>
  </headerFooter>
</worksheet>
</file>

<file path=xl/worksheets/sheet68.xml><?xml version="1.0" encoding="utf-8"?>
<worksheet xmlns="http://schemas.openxmlformats.org/spreadsheetml/2006/main" xmlns:r="http://schemas.openxmlformats.org/officeDocument/2006/relationships">
  <dimension ref="A1:I32"/>
  <sheetViews>
    <sheetView workbookViewId="0" topLeftCell="A1">
      <pane xSplit="2" ySplit="5" topLeftCell="C12" activePane="bottomRight" state="frozen"/>
      <selection pane="bottomRight" activeCell="W7" sqref="W7:W31"/>
    </sheetView>
  </sheetViews>
  <sheetFormatPr defaultColWidth="9.00390625" defaultRowHeight="15.75" customHeight="1"/>
  <cols>
    <col min="1" max="1" width="7.625" style="71" customWidth="1"/>
    <col min="2" max="2" width="22.625" style="72" customWidth="1"/>
    <col min="3" max="3" width="8.625" style="73" customWidth="1"/>
    <col min="4" max="4" width="10.625" style="72" customWidth="1"/>
    <col min="5" max="7" width="16.625" style="74" customWidth="1"/>
    <col min="8" max="8" width="7.625" style="75" customWidth="1"/>
    <col min="9" max="9" width="13.625" style="72" customWidth="1"/>
    <col min="10" max="16384" width="9.00390625" style="73" customWidth="1"/>
  </cols>
  <sheetData>
    <row r="1" spans="1:9" s="69" customFormat="1" ht="24.75" customHeight="1">
      <c r="A1" s="76" t="s">
        <v>743</v>
      </c>
      <c r="B1" s="77"/>
      <c r="C1" s="78"/>
      <c r="D1" s="77"/>
      <c r="E1" s="79"/>
      <c r="F1" s="79"/>
      <c r="G1" s="79"/>
      <c r="H1" s="80"/>
      <c r="I1" s="77"/>
    </row>
    <row r="2" spans="1:9" s="70" customFormat="1" ht="13.5" customHeight="1">
      <c r="A2" s="81" t="str">
        <f>IF('表3流资汇总'!$A$2="","",'表3流资汇总'!$A$2)</f>
        <v>返回</v>
      </c>
      <c r="B2" s="82" t="str">
        <f>IF('评估申报表填表摘要'!$A$2="","",'评估申报表填表摘要'!$A$2)</f>
        <v>返回索引页</v>
      </c>
      <c r="C2" s="83"/>
      <c r="D2" s="84"/>
      <c r="E2" s="85"/>
      <c r="F2" s="85"/>
      <c r="G2" s="85"/>
      <c r="H2" s="86"/>
      <c r="I2" s="111"/>
    </row>
    <row r="3" spans="1:9" s="70" customFormat="1" ht="13.5" customHeight="1">
      <c r="A3" s="87" t="str">
        <f>'结果汇总'!$A$3</f>
        <v>  评估基准日：2020年3月12日</v>
      </c>
      <c r="B3" s="88"/>
      <c r="C3" s="89"/>
      <c r="D3" s="88"/>
      <c r="E3" s="90"/>
      <c r="F3" s="90"/>
      <c r="G3" s="90"/>
      <c r="H3" s="91"/>
      <c r="I3" s="88"/>
    </row>
    <row r="4" spans="1:9" s="70" customFormat="1" ht="13.5" customHeight="1">
      <c r="A4" s="92" t="str">
        <f>'结果汇总'!$A$4</f>
        <v>被评估单位（或者产权持有单位）：左世合、周海翔、云南渝庆建筑劳务有限公司</v>
      </c>
      <c r="B4" s="93"/>
      <c r="C4" s="94"/>
      <c r="D4" s="93"/>
      <c r="E4" s="95"/>
      <c r="F4" s="95"/>
      <c r="G4" s="95"/>
      <c r="H4" s="96"/>
      <c r="I4" s="112"/>
    </row>
    <row r="5" spans="1:9" s="70" customFormat="1" ht="15.75" customHeight="1">
      <c r="A5" s="97" t="s">
        <v>211</v>
      </c>
      <c r="B5" s="98" t="s">
        <v>744</v>
      </c>
      <c r="C5" s="99" t="s">
        <v>409</v>
      </c>
      <c r="D5" s="98" t="s">
        <v>745</v>
      </c>
      <c r="E5" s="100" t="s">
        <v>113</v>
      </c>
      <c r="F5" s="101" t="s">
        <v>114</v>
      </c>
      <c r="G5" s="101" t="s">
        <v>115</v>
      </c>
      <c r="H5" s="102" t="s">
        <v>117</v>
      </c>
      <c r="I5" s="98" t="s">
        <v>380</v>
      </c>
    </row>
    <row r="6" spans="1:9" s="70" customFormat="1" ht="15.75" customHeight="1">
      <c r="A6" s="97"/>
      <c r="B6" s="103"/>
      <c r="C6" s="104"/>
      <c r="D6" s="97"/>
      <c r="E6" s="106"/>
      <c r="F6" s="106"/>
      <c r="G6" s="106"/>
      <c r="H6" s="102">
        <f aca="true" t="shared" si="0" ref="H6:H30">IF(OR(F6=0,F6=""),"",ROUND((G6-F6)/F6*100,2))</f>
      </c>
      <c r="I6" s="103"/>
    </row>
    <row r="7" spans="1:9" s="70" customFormat="1" ht="15.75" customHeight="1">
      <c r="A7" s="97"/>
      <c r="B7" s="103"/>
      <c r="C7" s="104"/>
      <c r="D7" s="97"/>
      <c r="E7" s="106"/>
      <c r="F7" s="106"/>
      <c r="G7" s="106"/>
      <c r="H7" s="102">
        <f t="shared" si="0"/>
      </c>
      <c r="I7" s="103"/>
    </row>
    <row r="8" spans="1:9" s="70" customFormat="1" ht="15.75" customHeight="1">
      <c r="A8" s="97"/>
      <c r="B8" s="103"/>
      <c r="C8" s="104"/>
      <c r="D8" s="97"/>
      <c r="E8" s="106"/>
      <c r="F8" s="106"/>
      <c r="G8" s="106"/>
      <c r="H8" s="102">
        <f t="shared" si="0"/>
      </c>
      <c r="I8" s="103"/>
    </row>
    <row r="9" spans="1:9" s="70" customFormat="1" ht="15.75" customHeight="1">
      <c r="A9" s="97"/>
      <c r="B9" s="103"/>
      <c r="C9" s="104"/>
      <c r="D9" s="97"/>
      <c r="E9" s="106"/>
      <c r="F9" s="106"/>
      <c r="G9" s="106"/>
      <c r="H9" s="102">
        <f t="shared" si="0"/>
      </c>
      <c r="I9" s="103"/>
    </row>
    <row r="10" spans="1:9" s="70" customFormat="1" ht="15.75" customHeight="1">
      <c r="A10" s="97"/>
      <c r="B10" s="103"/>
      <c r="C10" s="104"/>
      <c r="D10" s="97"/>
      <c r="E10" s="106"/>
      <c r="F10" s="106"/>
      <c r="G10" s="106"/>
      <c r="H10" s="102">
        <f t="shared" si="0"/>
      </c>
      <c r="I10" s="103"/>
    </row>
    <row r="11" spans="1:9" s="70" customFormat="1" ht="15.75" customHeight="1">
      <c r="A11" s="97"/>
      <c r="B11" s="103"/>
      <c r="C11" s="104"/>
      <c r="D11" s="97"/>
      <c r="E11" s="106"/>
      <c r="F11" s="106"/>
      <c r="G11" s="106"/>
      <c r="H11" s="102">
        <f t="shared" si="0"/>
      </c>
      <c r="I11" s="103"/>
    </row>
    <row r="12" spans="1:9" s="70" customFormat="1" ht="15.75" customHeight="1">
      <c r="A12" s="97"/>
      <c r="B12" s="103"/>
      <c r="C12" s="104"/>
      <c r="D12" s="97"/>
      <c r="E12" s="106"/>
      <c r="F12" s="106"/>
      <c r="G12" s="106"/>
      <c r="H12" s="102">
        <f t="shared" si="0"/>
      </c>
      <c r="I12" s="103"/>
    </row>
    <row r="13" spans="1:9" s="70" customFormat="1" ht="15.75" customHeight="1">
      <c r="A13" s="97"/>
      <c r="B13" s="103"/>
      <c r="C13" s="104"/>
      <c r="D13" s="97"/>
      <c r="E13" s="106"/>
      <c r="F13" s="106"/>
      <c r="G13" s="106"/>
      <c r="H13" s="102">
        <f t="shared" si="0"/>
      </c>
      <c r="I13" s="103"/>
    </row>
    <row r="14" spans="1:9" s="70" customFormat="1" ht="15.75" customHeight="1">
      <c r="A14" s="97"/>
      <c r="B14" s="103"/>
      <c r="C14" s="104"/>
      <c r="D14" s="97"/>
      <c r="E14" s="106"/>
      <c r="F14" s="106"/>
      <c r="G14" s="106"/>
      <c r="H14" s="102">
        <f t="shared" si="0"/>
      </c>
      <c r="I14" s="103"/>
    </row>
    <row r="15" spans="1:9" s="70" customFormat="1" ht="15.75" customHeight="1">
      <c r="A15" s="97"/>
      <c r="B15" s="103"/>
      <c r="C15" s="104"/>
      <c r="D15" s="97"/>
      <c r="E15" s="106"/>
      <c r="F15" s="106"/>
      <c r="G15" s="106"/>
      <c r="H15" s="102">
        <f t="shared" si="0"/>
      </c>
      <c r="I15" s="103"/>
    </row>
    <row r="16" spans="1:9" s="70" customFormat="1" ht="15.75" customHeight="1">
      <c r="A16" s="97"/>
      <c r="B16" s="103"/>
      <c r="C16" s="104"/>
      <c r="D16" s="97"/>
      <c r="E16" s="107"/>
      <c r="F16" s="107"/>
      <c r="G16" s="107"/>
      <c r="H16" s="102">
        <f t="shared" si="0"/>
      </c>
      <c r="I16" s="103"/>
    </row>
    <row r="17" spans="1:9" s="70" customFormat="1" ht="15.75" customHeight="1">
      <c r="A17" s="97"/>
      <c r="B17" s="103"/>
      <c r="C17" s="104"/>
      <c r="D17" s="97"/>
      <c r="E17" s="107"/>
      <c r="F17" s="107"/>
      <c r="G17" s="107"/>
      <c r="H17" s="102">
        <f t="shared" si="0"/>
      </c>
      <c r="I17" s="103"/>
    </row>
    <row r="18" spans="1:9" s="70" customFormat="1" ht="15.75" customHeight="1">
      <c r="A18" s="97"/>
      <c r="B18" s="103"/>
      <c r="C18" s="104"/>
      <c r="D18" s="97"/>
      <c r="E18" s="107"/>
      <c r="F18" s="107"/>
      <c r="G18" s="107"/>
      <c r="H18" s="102">
        <f t="shared" si="0"/>
      </c>
      <c r="I18" s="103"/>
    </row>
    <row r="19" spans="1:9" s="70" customFormat="1" ht="15.75" customHeight="1">
      <c r="A19" s="97"/>
      <c r="B19" s="103"/>
      <c r="C19" s="104"/>
      <c r="D19" s="97"/>
      <c r="E19" s="107"/>
      <c r="F19" s="107"/>
      <c r="G19" s="107"/>
      <c r="H19" s="102"/>
      <c r="I19" s="103"/>
    </row>
    <row r="20" spans="1:9" s="70" customFormat="1" ht="15.75" customHeight="1">
      <c r="A20" s="97"/>
      <c r="B20" s="103"/>
      <c r="C20" s="104"/>
      <c r="D20" s="97"/>
      <c r="E20" s="107"/>
      <c r="F20" s="107"/>
      <c r="G20" s="107"/>
      <c r="H20" s="102"/>
      <c r="I20" s="103"/>
    </row>
    <row r="21" spans="1:9" s="70" customFormat="1" ht="15.75" customHeight="1">
      <c r="A21" s="97"/>
      <c r="B21" s="103"/>
      <c r="C21" s="104"/>
      <c r="D21" s="97"/>
      <c r="E21" s="107"/>
      <c r="F21" s="107"/>
      <c r="G21" s="107"/>
      <c r="H21" s="102">
        <f t="shared" si="0"/>
      </c>
      <c r="I21" s="103"/>
    </row>
    <row r="22" spans="1:9" s="70" customFormat="1" ht="15.75" customHeight="1">
      <c r="A22" s="97"/>
      <c r="B22" s="103"/>
      <c r="C22" s="104"/>
      <c r="D22" s="97"/>
      <c r="E22" s="106"/>
      <c r="F22" s="106"/>
      <c r="G22" s="106"/>
      <c r="H22" s="102">
        <f t="shared" si="0"/>
      </c>
      <c r="I22" s="103"/>
    </row>
    <row r="23" spans="1:9" s="70" customFormat="1" ht="15.75" customHeight="1">
      <c r="A23" s="97"/>
      <c r="B23" s="103"/>
      <c r="C23" s="104"/>
      <c r="D23" s="97"/>
      <c r="E23" s="106"/>
      <c r="F23" s="106"/>
      <c r="G23" s="106"/>
      <c r="H23" s="102">
        <f t="shared" si="0"/>
      </c>
      <c r="I23" s="103"/>
    </row>
    <row r="24" spans="1:9" s="70" customFormat="1" ht="15.75" customHeight="1">
      <c r="A24" s="97"/>
      <c r="B24" s="103"/>
      <c r="C24" s="104"/>
      <c r="D24" s="97"/>
      <c r="E24" s="106"/>
      <c r="F24" s="106"/>
      <c r="G24" s="106"/>
      <c r="H24" s="102">
        <f t="shared" si="0"/>
      </c>
      <c r="I24" s="103"/>
    </row>
    <row r="25" spans="1:9" s="70" customFormat="1" ht="15.75" customHeight="1">
      <c r="A25" s="97"/>
      <c r="B25" s="103"/>
      <c r="C25" s="104"/>
      <c r="D25" s="97"/>
      <c r="E25" s="106"/>
      <c r="F25" s="106"/>
      <c r="G25" s="106"/>
      <c r="H25" s="102">
        <f t="shared" si="0"/>
      </c>
      <c r="I25" s="103"/>
    </row>
    <row r="26" spans="1:9" s="70" customFormat="1" ht="15.75" customHeight="1">
      <c r="A26" s="97"/>
      <c r="B26" s="103"/>
      <c r="C26" s="104"/>
      <c r="D26" s="97"/>
      <c r="E26" s="106"/>
      <c r="F26" s="106"/>
      <c r="G26" s="106"/>
      <c r="H26" s="102">
        <f t="shared" si="0"/>
      </c>
      <c r="I26" s="103"/>
    </row>
    <row r="27" spans="1:9" s="70" customFormat="1" ht="15.75" customHeight="1">
      <c r="A27" s="97"/>
      <c r="B27" s="103"/>
      <c r="C27" s="104"/>
      <c r="D27" s="97"/>
      <c r="E27" s="106"/>
      <c r="F27" s="106"/>
      <c r="G27" s="106"/>
      <c r="H27" s="102">
        <f t="shared" si="0"/>
      </c>
      <c r="I27" s="103"/>
    </row>
    <row r="28" spans="1:9" s="70" customFormat="1" ht="15.75" customHeight="1">
      <c r="A28" s="97"/>
      <c r="B28" s="103"/>
      <c r="C28" s="104"/>
      <c r="D28" s="97"/>
      <c r="E28" s="106"/>
      <c r="F28" s="106"/>
      <c r="G28" s="106"/>
      <c r="H28" s="102">
        <f t="shared" si="0"/>
      </c>
      <c r="I28" s="103"/>
    </row>
    <row r="29" spans="1:9" s="70" customFormat="1" ht="15.75" customHeight="1">
      <c r="A29" s="97"/>
      <c r="B29" s="103"/>
      <c r="C29" s="104"/>
      <c r="D29" s="97"/>
      <c r="E29" s="106"/>
      <c r="F29" s="106"/>
      <c r="G29" s="106"/>
      <c r="H29" s="102">
        <f t="shared" si="0"/>
      </c>
      <c r="I29" s="103"/>
    </row>
    <row r="30" spans="1:9" s="70" customFormat="1" ht="15.75" customHeight="1">
      <c r="A30" s="108" t="s">
        <v>381</v>
      </c>
      <c r="B30" s="109"/>
      <c r="C30" s="109"/>
      <c r="D30" s="110"/>
      <c r="E30" s="107">
        <f>SUM(E6:E29)</f>
        <v>0</v>
      </c>
      <c r="F30" s="107">
        <f>SUM(F6:F29)</f>
        <v>0</v>
      </c>
      <c r="G30" s="107">
        <f>SUM(G6:G29)</f>
        <v>0</v>
      </c>
      <c r="H30" s="102">
        <f t="shared" si="0"/>
      </c>
      <c r="I30" s="103"/>
    </row>
    <row r="31" spans="1:9" s="70" customFormat="1" ht="15.75" customHeight="1">
      <c r="A31" s="71"/>
      <c r="B31" s="72"/>
      <c r="C31" s="73"/>
      <c r="D31" s="72"/>
      <c r="E31" s="74"/>
      <c r="F31" s="74"/>
      <c r="G31" s="74"/>
      <c r="H31" s="75"/>
      <c r="I31" s="72"/>
    </row>
    <row r="32" spans="1:9" s="70" customFormat="1" ht="15.75" customHeight="1">
      <c r="A32" s="71"/>
      <c r="B32" s="72"/>
      <c r="C32" s="73"/>
      <c r="D32" s="72"/>
      <c r="E32" s="74"/>
      <c r="F32" s="74"/>
      <c r="G32" s="74"/>
      <c r="H32" s="75"/>
      <c r="I32" s="72"/>
    </row>
  </sheetData>
  <sheetProtection/>
  <mergeCells count="1">
    <mergeCell ref="A30:D30"/>
  </mergeCells>
  <dataValidations count="1">
    <dataValidation allowBlank="1" showInputMessage="1" showErrorMessage="1" imeMode="off" sqref="A4"/>
  </dataValidations>
  <hyperlinks>
    <hyperlink ref="A2" location="表5流负汇总!A1" display="=IF(表3流资汇总!$A$2=&quot;&quot;,&quot;&quot;,表3流资汇总!$A$2)"/>
    <hyperlink ref="B2" location="科目索引!H14" display="=IF(评估申报表填表摘要!$A$2=&quot;&quot;,&quot;&quot;,评估申报表填表摘要!$A$2)"/>
  </hyperlinks>
  <printOptions horizontalCentered="1"/>
  <pageMargins left="0.35433070866141736" right="0.35433070866141736" top="0.5905511811023623" bottom="0.7874015748031497" header="1.062992125984252" footer="0.38"/>
  <pageSetup horizontalDpi="600" verticalDpi="600" orientation="landscape" paperSize="9"/>
  <headerFooter alignWithMargins="0">
    <oddHeader>&amp;R&amp;9表5-9
共&amp;N页第&amp;P页
金额单位：人民币元</oddHeader>
    <oddFooter>&amp;L&amp;9资产占有单位填表人：
填表日期：     年  月  日&amp;C&amp;9评估人员：
</oddFooter>
  </headerFooter>
</worksheet>
</file>

<file path=xl/worksheets/sheet69.xml><?xml version="1.0" encoding="utf-8"?>
<worksheet xmlns="http://schemas.openxmlformats.org/spreadsheetml/2006/main" xmlns:r="http://schemas.openxmlformats.org/officeDocument/2006/relationships">
  <dimension ref="A1:K15"/>
  <sheetViews>
    <sheetView workbookViewId="0" topLeftCell="A1">
      <pane xSplit="2" ySplit="5" topLeftCell="C6" activePane="bottomRight" state="frozen"/>
      <selection pane="bottomRight" activeCell="D18" sqref="D18"/>
    </sheetView>
  </sheetViews>
  <sheetFormatPr defaultColWidth="9.00390625" defaultRowHeight="15.75" customHeight="1"/>
  <cols>
    <col min="1" max="1" width="7.625" style="71" customWidth="1"/>
    <col min="2" max="2" width="22.625" style="72" customWidth="1"/>
    <col min="3" max="3" width="8.625" style="73" customWidth="1"/>
    <col min="4" max="4" width="10.625" style="72" customWidth="1"/>
    <col min="5" max="5" width="7.50390625" style="72" customWidth="1"/>
    <col min="6" max="6" width="15.00390625" style="74" customWidth="1"/>
    <col min="7" max="7" width="15.25390625" style="74" hidden="1" customWidth="1"/>
    <col min="8" max="8" width="15.25390625" style="74" customWidth="1"/>
    <col min="9" max="9" width="7.625" style="75" customWidth="1"/>
    <col min="10" max="10" width="11.625" style="72" customWidth="1"/>
    <col min="11" max="16384" width="9.00390625" style="73" customWidth="1"/>
  </cols>
  <sheetData>
    <row r="1" spans="1:10" s="69" customFormat="1" ht="24.75" customHeight="1">
      <c r="A1" s="76" t="s">
        <v>746</v>
      </c>
      <c r="B1" s="77"/>
      <c r="C1" s="78"/>
      <c r="D1" s="77"/>
      <c r="E1" s="77"/>
      <c r="F1" s="79"/>
      <c r="G1" s="79"/>
      <c r="H1" s="79"/>
      <c r="I1" s="80"/>
      <c r="J1" s="77"/>
    </row>
    <row r="2" spans="1:10" s="70" customFormat="1" ht="13.5" customHeight="1">
      <c r="A2" s="81" t="str">
        <f>IF('表3流资汇总'!$A$2="","",'表3流资汇总'!$A$2)</f>
        <v>返回</v>
      </c>
      <c r="B2" s="82" t="str">
        <f>IF('评估申报表填表摘要'!$A$2="","",'评估申报表填表摘要'!$A$2)</f>
        <v>返回索引页</v>
      </c>
      <c r="C2" s="83"/>
      <c r="D2" s="84"/>
      <c r="E2" s="84"/>
      <c r="F2" s="85"/>
      <c r="G2" s="85"/>
      <c r="H2" s="85"/>
      <c r="I2" s="86"/>
      <c r="J2" s="111"/>
    </row>
    <row r="3" spans="1:10" s="70" customFormat="1" ht="13.5" customHeight="1">
      <c r="A3" s="87" t="str">
        <f>'结果汇总'!$A$3</f>
        <v>  评估基准日：2020年3月12日</v>
      </c>
      <c r="B3" s="88"/>
      <c r="C3" s="89"/>
      <c r="D3" s="88"/>
      <c r="E3" s="88"/>
      <c r="F3" s="90"/>
      <c r="G3" s="90"/>
      <c r="H3" s="90"/>
      <c r="I3" s="91"/>
      <c r="J3" s="88"/>
    </row>
    <row r="4" spans="1:10" s="70" customFormat="1" ht="13.5" customHeight="1">
      <c r="A4" s="92" t="str">
        <f>'结果汇总'!$A$4</f>
        <v>被评估单位（或者产权持有单位）：左世合、周海翔、云南渝庆建筑劳务有限公司</v>
      </c>
      <c r="B4" s="93"/>
      <c r="C4" s="94"/>
      <c r="D4" s="93"/>
      <c r="E4" s="93"/>
      <c r="F4" s="95"/>
      <c r="G4" s="95"/>
      <c r="H4" s="95"/>
      <c r="I4" s="96"/>
      <c r="J4" s="112"/>
    </row>
    <row r="5" spans="1:11" s="70" customFormat="1" ht="15.75" customHeight="1">
      <c r="A5" s="98" t="s">
        <v>211</v>
      </c>
      <c r="B5" s="98" t="s">
        <v>397</v>
      </c>
      <c r="C5" s="99" t="s">
        <v>409</v>
      </c>
      <c r="D5" s="98" t="s">
        <v>408</v>
      </c>
      <c r="E5" s="143" t="s">
        <v>730</v>
      </c>
      <c r="F5" s="100" t="s">
        <v>113</v>
      </c>
      <c r="G5" s="101" t="s">
        <v>114</v>
      </c>
      <c r="H5" s="101" t="s">
        <v>115</v>
      </c>
      <c r="I5" s="102" t="s">
        <v>117</v>
      </c>
      <c r="J5" s="98" t="s">
        <v>380</v>
      </c>
      <c r="K5" s="146" t="s">
        <v>732</v>
      </c>
    </row>
    <row r="6" spans="1:11" s="70" customFormat="1" ht="15.75" customHeight="1">
      <c r="A6" s="97"/>
      <c r="B6" s="103"/>
      <c r="C6" s="104"/>
      <c r="D6" s="105"/>
      <c r="E6" s="97"/>
      <c r="F6" s="144"/>
      <c r="G6" s="144"/>
      <c r="H6" s="144"/>
      <c r="I6" s="102"/>
      <c r="J6" s="103"/>
      <c r="K6" s="147">
        <v>39172</v>
      </c>
    </row>
    <row r="7" spans="1:10" s="70" customFormat="1" ht="15.75" customHeight="1">
      <c r="A7" s="97"/>
      <c r="B7" s="103"/>
      <c r="C7" s="104"/>
      <c r="D7" s="105"/>
      <c r="E7" s="97"/>
      <c r="F7" s="144"/>
      <c r="G7" s="144"/>
      <c r="H7" s="144"/>
      <c r="I7" s="102"/>
      <c r="J7" s="103"/>
    </row>
    <row r="8" spans="1:10" s="70" customFormat="1" ht="15.75" customHeight="1">
      <c r="A8" s="97"/>
      <c r="B8" s="103"/>
      <c r="C8" s="104"/>
      <c r="D8" s="105"/>
      <c r="E8" s="97"/>
      <c r="F8" s="144"/>
      <c r="G8" s="144"/>
      <c r="H8" s="144"/>
      <c r="I8" s="102"/>
      <c r="J8" s="103"/>
    </row>
    <row r="9" spans="1:10" s="70" customFormat="1" ht="15.75" customHeight="1">
      <c r="A9" s="97"/>
      <c r="B9" s="103"/>
      <c r="C9" s="104"/>
      <c r="D9" s="105"/>
      <c r="E9" s="97">
        <f aca="true" t="shared" si="0" ref="E9:E14">IF(OR(C9="",K$6=""),"",(YEAR(K$6)-YEAR(C9))*12+(MONTH(K$6)-MONTH(C9)))</f>
      </c>
      <c r="F9" s="145"/>
      <c r="G9" s="107"/>
      <c r="H9" s="107"/>
      <c r="I9" s="102">
        <f aca="true" t="shared" si="1" ref="I9:I15">IF(OR(G9=0,G9=""),"",ROUND((H9-G9)/G9*100,2))</f>
      </c>
      <c r="J9" s="103"/>
    </row>
    <row r="10" spans="1:10" s="70" customFormat="1" ht="15.75" customHeight="1">
      <c r="A10" s="97"/>
      <c r="B10" s="103"/>
      <c r="C10" s="104"/>
      <c r="D10" s="105"/>
      <c r="E10" s="97">
        <f t="shared" si="0"/>
      </c>
      <c r="F10" s="145"/>
      <c r="G10" s="107"/>
      <c r="H10" s="107"/>
      <c r="I10" s="102">
        <f t="shared" si="1"/>
      </c>
      <c r="J10" s="103"/>
    </row>
    <row r="11" spans="1:10" s="70" customFormat="1" ht="15.75" customHeight="1">
      <c r="A11" s="97"/>
      <c r="B11" s="103"/>
      <c r="C11" s="104"/>
      <c r="D11" s="105"/>
      <c r="E11" s="97">
        <f t="shared" si="0"/>
      </c>
      <c r="F11" s="145"/>
      <c r="G11" s="107"/>
      <c r="H11" s="107"/>
      <c r="I11" s="102">
        <f t="shared" si="1"/>
      </c>
      <c r="J11" s="103"/>
    </row>
    <row r="12" spans="1:10" s="70" customFormat="1" ht="15.75" customHeight="1">
      <c r="A12" s="97"/>
      <c r="B12" s="103"/>
      <c r="C12" s="104"/>
      <c r="D12" s="105"/>
      <c r="E12" s="97">
        <f t="shared" si="0"/>
      </c>
      <c r="F12" s="145"/>
      <c r="G12" s="107"/>
      <c r="H12" s="107"/>
      <c r="I12" s="102">
        <f t="shared" si="1"/>
      </c>
      <c r="J12" s="103"/>
    </row>
    <row r="13" spans="1:10" s="70" customFormat="1" ht="15.75" customHeight="1">
      <c r="A13" s="97"/>
      <c r="B13" s="103"/>
      <c r="C13" s="104"/>
      <c r="D13" s="105"/>
      <c r="E13" s="97">
        <f t="shared" si="0"/>
      </c>
      <c r="F13" s="106"/>
      <c r="G13" s="106"/>
      <c r="H13" s="106"/>
      <c r="I13" s="102">
        <f t="shared" si="1"/>
      </c>
      <c r="J13" s="103"/>
    </row>
    <row r="14" spans="1:10" s="70" customFormat="1" ht="15.75" customHeight="1">
      <c r="A14" s="97"/>
      <c r="B14" s="103"/>
      <c r="C14" s="104"/>
      <c r="D14" s="105"/>
      <c r="E14" s="97">
        <f t="shared" si="0"/>
      </c>
      <c r="F14" s="106"/>
      <c r="G14" s="106"/>
      <c r="H14" s="106"/>
      <c r="I14" s="102">
        <f t="shared" si="1"/>
      </c>
      <c r="J14" s="103"/>
    </row>
    <row r="15" spans="1:10" s="70" customFormat="1" ht="15.75" customHeight="1">
      <c r="A15" s="108" t="s">
        <v>381</v>
      </c>
      <c r="B15" s="109"/>
      <c r="C15" s="109"/>
      <c r="D15" s="110"/>
      <c r="E15" s="110"/>
      <c r="F15" s="107">
        <f>SUM(F6:F14)</f>
        <v>0</v>
      </c>
      <c r="G15" s="107">
        <f>SUM(G6:G14)</f>
        <v>0</v>
      </c>
      <c r="H15" s="107">
        <f>SUM(H6:H14)</f>
        <v>0</v>
      </c>
      <c r="I15" s="102">
        <f t="shared" si="1"/>
      </c>
      <c r="J15" s="103"/>
    </row>
  </sheetData>
  <sheetProtection/>
  <mergeCells count="1">
    <mergeCell ref="A15:D15"/>
  </mergeCells>
  <dataValidations count="1">
    <dataValidation allowBlank="1" showInputMessage="1" showErrorMessage="1" imeMode="off" sqref="A4"/>
  </dataValidations>
  <hyperlinks>
    <hyperlink ref="A2" location="表5流负汇总!A1" display="=IF(表3流资汇总!$A$2=&quot;&quot;,&quot;&quot;,表3流资汇总!$A$2)"/>
    <hyperlink ref="B2" location="科目索引!H14" display="=IF(评估申报表填表摘要!$A$2=&quot;&quot;,&quot;&quot;,评估申报表填表摘要!$A$2)"/>
  </hyperlinks>
  <printOptions horizontalCentered="1"/>
  <pageMargins left="0.35433070866141736" right="0.35433070866141736" top="0.5905511811023623" bottom="0.7874015748031497" header="1.062992125984252" footer="0.35433070866141736"/>
  <pageSetup horizontalDpi="600" verticalDpi="600" orientation="landscape" paperSize="9"/>
  <headerFooter alignWithMargins="0">
    <oddHeader>&amp;R&amp;9表5-10
共&amp;N页第&amp;P页
金额单位：人民币元</oddHeader>
    <oddFooter>&amp;L&amp;9被评估单位（或产权持有人）填表人：
填表日期：     年  月  日&amp;C&amp;9评估人员：冯敏云、毕兆强
</oddFooter>
  </headerFooter>
</worksheet>
</file>

<file path=xl/worksheets/sheet7.xml><?xml version="1.0" encoding="utf-8"?>
<worksheet xmlns="http://schemas.openxmlformats.org/spreadsheetml/2006/main" xmlns:r="http://schemas.openxmlformats.org/officeDocument/2006/relationships">
  <dimension ref="A1:I27"/>
  <sheetViews>
    <sheetView zoomScale="75" zoomScaleNormal="75" workbookViewId="0" topLeftCell="A1">
      <selection activeCell="B6" sqref="B6"/>
    </sheetView>
  </sheetViews>
  <sheetFormatPr defaultColWidth="9.00390625" defaultRowHeight="14.25"/>
  <cols>
    <col min="1" max="1" width="9.00390625" style="600" customWidth="1"/>
    <col min="2" max="2" width="26.50390625" style="600" customWidth="1"/>
    <col min="3" max="6" width="24.00390625" style="600" customWidth="1"/>
    <col min="7" max="7" width="11.375" style="600" customWidth="1"/>
    <col min="8" max="8" width="9.00390625" style="600" customWidth="1"/>
    <col min="9" max="9" width="10.125" style="600" bestFit="1" customWidth="1"/>
    <col min="10" max="16384" width="9.00390625" style="600" customWidth="1"/>
  </cols>
  <sheetData>
    <row r="1" spans="1:8" s="649" customFormat="1" ht="42" customHeight="1">
      <c r="A1" s="557" t="s">
        <v>232</v>
      </c>
      <c r="B1" s="557"/>
      <c r="C1" s="557"/>
      <c r="D1" s="557"/>
      <c r="E1" s="557"/>
      <c r="F1" s="557"/>
      <c r="G1" s="557"/>
      <c r="H1" s="650"/>
    </row>
    <row r="2" spans="1:7" s="555" customFormat="1" ht="19.5" customHeight="1">
      <c r="A2" s="559" t="str">
        <f>IF('表3流资汇总'!$A$2="","",'表3流资汇总'!$A$2)</f>
        <v>返回</v>
      </c>
      <c r="B2" s="560" t="str">
        <f>IF('评估申报表填表摘要'!$A$2="","",'评估申报表填表摘要'!$A$2)</f>
        <v>返回索引页</v>
      </c>
      <c r="E2" s="651"/>
      <c r="F2" s="651"/>
      <c r="G2" s="562" t="s">
        <v>233</v>
      </c>
    </row>
    <row r="3" spans="2:7" s="555" customFormat="1" ht="19.5" customHeight="1">
      <c r="B3" s="651"/>
      <c r="D3" s="584" t="str">
        <f>'结果汇总'!$A$3</f>
        <v>  评估基准日：2020年3月12日</v>
      </c>
      <c r="E3" s="651"/>
      <c r="F3" s="651"/>
      <c r="G3" s="562" t="s">
        <v>109</v>
      </c>
    </row>
    <row r="4" spans="1:7" s="555" customFormat="1" ht="19.5" customHeight="1">
      <c r="A4" s="585" t="str">
        <f>'结果汇总'!$A$4</f>
        <v>被评估单位（或者产权持有单位）：左世合、周海翔、云南渝庆建筑劳务有限公司</v>
      </c>
      <c r="B4" s="652"/>
      <c r="D4" s="569"/>
      <c r="E4" s="569"/>
      <c r="F4" s="569"/>
      <c r="G4" s="604" t="s">
        <v>138</v>
      </c>
    </row>
    <row r="5" spans="1:7" s="555" customFormat="1" ht="23.25" customHeight="1">
      <c r="A5" s="653" t="s">
        <v>211</v>
      </c>
      <c r="B5" s="654" t="s">
        <v>140</v>
      </c>
      <c r="C5" s="654" t="s">
        <v>113</v>
      </c>
      <c r="D5" s="654" t="s">
        <v>114</v>
      </c>
      <c r="E5" s="655" t="s">
        <v>115</v>
      </c>
      <c r="F5" s="655" t="s">
        <v>142</v>
      </c>
      <c r="G5" s="656" t="s">
        <v>117</v>
      </c>
    </row>
    <row r="6" spans="1:9" s="555" customFormat="1" ht="23.25" customHeight="1">
      <c r="A6" s="622" t="s">
        <v>234</v>
      </c>
      <c r="B6" s="629" t="s">
        <v>6</v>
      </c>
      <c r="C6" s="657">
        <f>'3-1-1现金'!F21</f>
        <v>0</v>
      </c>
      <c r="D6" s="657">
        <f>'3-1-1现金'!G21</f>
        <v>0</v>
      </c>
      <c r="E6" s="657">
        <f>'3-1-1现金'!H21</f>
        <v>0</v>
      </c>
      <c r="F6" s="657">
        <f>E6-D6</f>
        <v>0</v>
      </c>
      <c r="G6" s="590">
        <f>IF(OR(D6=0,D6=""),"",ROUND(F6/D6*100,2))</f>
      </c>
      <c r="I6" s="580"/>
    </row>
    <row r="7" spans="1:7" s="555" customFormat="1" ht="23.25" customHeight="1">
      <c r="A7" s="622" t="s">
        <v>235</v>
      </c>
      <c r="B7" s="629" t="s">
        <v>10</v>
      </c>
      <c r="C7" s="657">
        <f>'3-1-2银行存款'!G29</f>
        <v>0</v>
      </c>
      <c r="D7" s="657">
        <f>'3-1-2银行存款'!H29</f>
        <v>0</v>
      </c>
      <c r="E7" s="657">
        <f>'3-1-2银行存款'!I29</f>
        <v>0</v>
      </c>
      <c r="F7" s="657">
        <f>E7-D7</f>
        <v>0</v>
      </c>
      <c r="G7" s="590">
        <f>IF(OR(D7=0,D7=""),"",ROUND(F7/D7*100,2))</f>
      </c>
    </row>
    <row r="8" spans="1:7" s="555" customFormat="1" ht="23.25" customHeight="1">
      <c r="A8" s="622" t="s">
        <v>236</v>
      </c>
      <c r="B8" s="629" t="s">
        <v>12</v>
      </c>
      <c r="C8" s="657">
        <f>'3-1-3其他货币'!G24</f>
        <v>0</v>
      </c>
      <c r="D8" s="657">
        <f>'3-1-3其他货币'!H24</f>
        <v>0</v>
      </c>
      <c r="E8" s="657">
        <f>'3-1-3其他货币'!I24</f>
        <v>0</v>
      </c>
      <c r="F8" s="657">
        <f>E8-D8</f>
        <v>0</v>
      </c>
      <c r="G8" s="590">
        <f>IF(OR(D8=0,D8=""),"",ROUND(F8/D8*100,2))</f>
      </c>
    </row>
    <row r="9" spans="1:7" s="555" customFormat="1" ht="23.25" customHeight="1">
      <c r="A9" s="622"/>
      <c r="B9" s="629"/>
      <c r="C9" s="657"/>
      <c r="D9" s="657"/>
      <c r="E9" s="657"/>
      <c r="F9" s="657"/>
      <c r="G9" s="592"/>
    </row>
    <row r="10" spans="1:7" s="555" customFormat="1" ht="23.25" customHeight="1">
      <c r="A10" s="622"/>
      <c r="B10" s="629"/>
      <c r="C10" s="657"/>
      <c r="D10" s="657"/>
      <c r="E10" s="657"/>
      <c r="F10" s="657"/>
      <c r="G10" s="592"/>
    </row>
    <row r="11" spans="1:7" s="555" customFormat="1" ht="23.25" customHeight="1">
      <c r="A11" s="622"/>
      <c r="B11" s="629"/>
      <c r="C11" s="657"/>
      <c r="D11" s="657"/>
      <c r="E11" s="657"/>
      <c r="F11" s="657"/>
      <c r="G11" s="658"/>
    </row>
    <row r="12" spans="1:7" s="555" customFormat="1" ht="23.25" customHeight="1">
      <c r="A12" s="622"/>
      <c r="B12" s="629"/>
      <c r="C12" s="657"/>
      <c r="D12" s="657"/>
      <c r="E12" s="657"/>
      <c r="F12" s="657"/>
      <c r="G12" s="658"/>
    </row>
    <row r="13" spans="1:7" s="555" customFormat="1" ht="23.25" customHeight="1">
      <c r="A13" s="622"/>
      <c r="B13" s="629"/>
      <c r="C13" s="657"/>
      <c r="D13" s="657"/>
      <c r="E13" s="657"/>
      <c r="F13" s="657"/>
      <c r="G13" s="658"/>
    </row>
    <row r="14" spans="1:7" s="555" customFormat="1" ht="23.25" customHeight="1">
      <c r="A14" s="622"/>
      <c r="B14" s="629"/>
      <c r="C14" s="657"/>
      <c r="D14" s="657"/>
      <c r="E14" s="657"/>
      <c r="F14" s="657"/>
      <c r="G14" s="658"/>
    </row>
    <row r="15" spans="1:7" s="555" customFormat="1" ht="23.25" customHeight="1">
      <c r="A15" s="622"/>
      <c r="B15" s="579"/>
      <c r="C15" s="657"/>
      <c r="D15" s="657"/>
      <c r="E15" s="657"/>
      <c r="F15" s="657"/>
      <c r="G15" s="658"/>
    </row>
    <row r="16" spans="1:7" s="555" customFormat="1" ht="23.25" customHeight="1">
      <c r="A16" s="622"/>
      <c r="B16" s="629"/>
      <c r="C16" s="657"/>
      <c r="D16" s="657"/>
      <c r="E16" s="657"/>
      <c r="F16" s="657"/>
      <c r="G16" s="658"/>
    </row>
    <row r="17" spans="1:7" s="555" customFormat="1" ht="23.25" customHeight="1">
      <c r="A17" s="622"/>
      <c r="B17" s="629"/>
      <c r="C17" s="657"/>
      <c r="D17" s="657"/>
      <c r="E17" s="657"/>
      <c r="F17" s="657"/>
      <c r="G17" s="658"/>
    </row>
    <row r="18" spans="1:7" s="555" customFormat="1" ht="23.25" customHeight="1">
      <c r="A18" s="622"/>
      <c r="B18" s="629"/>
      <c r="C18" s="657"/>
      <c r="D18" s="657"/>
      <c r="E18" s="657"/>
      <c r="F18" s="657"/>
      <c r="G18" s="658"/>
    </row>
    <row r="19" spans="1:7" s="555" customFormat="1" ht="23.25" customHeight="1">
      <c r="A19" s="622"/>
      <c r="B19" s="629"/>
      <c r="C19" s="657"/>
      <c r="D19" s="657"/>
      <c r="E19" s="657"/>
      <c r="F19" s="657"/>
      <c r="G19" s="658"/>
    </row>
    <row r="20" spans="1:7" s="555" customFormat="1" ht="23.25" customHeight="1">
      <c r="A20" s="622"/>
      <c r="B20" s="629"/>
      <c r="C20" s="657"/>
      <c r="D20" s="657"/>
      <c r="E20" s="657"/>
      <c r="F20" s="657"/>
      <c r="G20" s="658"/>
    </row>
    <row r="21" spans="1:7" s="555" customFormat="1" ht="23.25" customHeight="1">
      <c r="A21" s="622"/>
      <c r="B21" s="629"/>
      <c r="C21" s="657"/>
      <c r="D21" s="657"/>
      <c r="E21" s="657"/>
      <c r="F21" s="657"/>
      <c r="G21" s="658"/>
    </row>
    <row r="22" spans="1:7" s="555" customFormat="1" ht="23.25" customHeight="1">
      <c r="A22" s="622"/>
      <c r="B22" s="629"/>
      <c r="C22" s="657"/>
      <c r="D22" s="657"/>
      <c r="E22" s="657"/>
      <c r="F22" s="657"/>
      <c r="G22" s="658"/>
    </row>
    <row r="23" spans="1:7" s="555" customFormat="1" ht="23.25" customHeight="1">
      <c r="A23" s="622"/>
      <c r="B23" s="629"/>
      <c r="C23" s="657"/>
      <c r="D23" s="657"/>
      <c r="E23" s="657"/>
      <c r="F23" s="657"/>
      <c r="G23" s="658"/>
    </row>
    <row r="24" spans="1:7" s="555" customFormat="1" ht="23.25" customHeight="1">
      <c r="A24" s="622"/>
      <c r="B24" s="629"/>
      <c r="C24" s="657"/>
      <c r="D24" s="657"/>
      <c r="E24" s="657"/>
      <c r="F24" s="657"/>
      <c r="G24" s="658"/>
    </row>
    <row r="25" spans="1:7" s="555" customFormat="1" ht="23.25" customHeight="1">
      <c r="A25" s="630"/>
      <c r="B25" s="596" t="s">
        <v>237</v>
      </c>
      <c r="C25" s="659">
        <f>SUM(C6:C24)</f>
        <v>0</v>
      </c>
      <c r="D25" s="659">
        <f>SUM(D6:D24)</f>
        <v>0</v>
      </c>
      <c r="E25" s="659">
        <f>SUM(E6:E24)</f>
        <v>0</v>
      </c>
      <c r="F25" s="659">
        <f>SUM(F6:F24)</f>
        <v>0</v>
      </c>
      <c r="G25" s="597">
        <f>IF(OR(D25=0,D25=""),"",ROUND(F25/D25*100,2))</f>
      </c>
    </row>
    <row r="26" spans="1:5" s="555" customFormat="1" ht="21.75" customHeight="1">
      <c r="A26" s="580" t="str">
        <f>'表3流资汇总'!$A$20</f>
        <v>被评估单位（或者产权持有人、填表人)：</v>
      </c>
      <c r="E26" s="581" t="s">
        <v>238</v>
      </c>
    </row>
    <row r="27" s="555" customFormat="1" ht="21.75" customHeight="1">
      <c r="A27" s="580" t="str">
        <f>'表3流资汇总'!$A$21</f>
        <v>填表日期：年月日</v>
      </c>
    </row>
  </sheetData>
  <sheetProtection/>
  <dataValidations count="2">
    <dataValidation type="decimal" allowBlank="1" showInputMessage="1" showErrorMessage="1" imeMode="off" sqref="G11:G24 C6:F25">
      <formula1>-999999999999.99</formula1>
      <formula2>999999999999.99</formula2>
    </dataValidation>
    <dataValidation allowBlank="1" showInputMessage="1" showErrorMessage="1" imeMode="off" sqref="A4 D4:G4"/>
  </dataValidations>
  <hyperlinks>
    <hyperlink ref="A2" location="表3流资汇总!B6" display="=IF(表3流资汇总!$A$2=&quot;&quot;,&quot;&quot;,表3流资汇总!$A$2)"/>
    <hyperlink ref="B6" location="'3-1-1现金'!A1" display="现金"/>
    <hyperlink ref="B7" location="'3-1-2银行存款'!A1" display="银行存款"/>
    <hyperlink ref="B8" location="'3-1-3其他货币'!A1" display="其他货币资金"/>
    <hyperlink ref="B2" location="科目索引!D5" display="=IF(评估申报表填表摘要!$A$2=&quot;&quot;,&quot;&quot;,评估申报表填表摘要!$A$2)"/>
  </hyperlinks>
  <printOptions horizontalCentered="1"/>
  <pageMargins left="0.35433070866141736" right="0.35433070866141736" top="0.7874015748031497" bottom="0.47" header="0.5118110236220472" footer="0.25"/>
  <pageSetup horizontalDpi="600" verticalDpi="600" orientation="landscape" paperSize="9" scale="75"/>
</worksheet>
</file>

<file path=xl/worksheets/sheet70.xml><?xml version="1.0" encoding="utf-8"?>
<worksheet xmlns="http://schemas.openxmlformats.org/spreadsheetml/2006/main" xmlns:r="http://schemas.openxmlformats.org/officeDocument/2006/relationships">
  <dimension ref="A1:J32"/>
  <sheetViews>
    <sheetView workbookViewId="0" topLeftCell="A1">
      <pane xSplit="2" ySplit="5" topLeftCell="C18" activePane="bottomRight" state="frozen"/>
      <selection pane="bottomRight" activeCell="W7" sqref="W7:W31"/>
    </sheetView>
  </sheetViews>
  <sheetFormatPr defaultColWidth="9.00390625" defaultRowHeight="15.75" customHeight="1"/>
  <cols>
    <col min="1" max="1" width="6.25390625" style="71" customWidth="1"/>
    <col min="2" max="2" width="21.625" style="72" customWidth="1"/>
    <col min="3" max="4" width="8.625" style="73" customWidth="1"/>
    <col min="5" max="5" width="8.25390625" style="73" bestFit="1" customWidth="1"/>
    <col min="6" max="8" width="15.625" style="74" customWidth="1"/>
    <col min="9" max="9" width="7.625" style="75" customWidth="1"/>
    <col min="10" max="10" width="13.875" style="72" customWidth="1"/>
    <col min="11" max="16384" width="9.00390625" style="73" customWidth="1"/>
  </cols>
  <sheetData>
    <row r="1" spans="1:10" s="69" customFormat="1" ht="24.75" customHeight="1">
      <c r="A1" s="76" t="s">
        <v>747</v>
      </c>
      <c r="B1" s="77"/>
      <c r="C1" s="78"/>
      <c r="D1" s="78"/>
      <c r="E1" s="78"/>
      <c r="F1" s="79"/>
      <c r="G1" s="79"/>
      <c r="H1" s="79"/>
      <c r="I1" s="80"/>
      <c r="J1" s="77"/>
    </row>
    <row r="2" spans="1:10" s="70" customFormat="1" ht="13.5" customHeight="1">
      <c r="A2" s="81" t="str">
        <f>IF('表3流资汇总'!$A$2="","",'表3流资汇总'!$A$2)</f>
        <v>返回</v>
      </c>
      <c r="B2" s="82" t="str">
        <f>IF('评估申报表填表摘要'!$A$2="","",'评估申报表填表摘要'!$A$2)</f>
        <v>返回索引页</v>
      </c>
      <c r="C2" s="83"/>
      <c r="E2" s="115"/>
      <c r="F2" s="85"/>
      <c r="G2" s="85"/>
      <c r="H2" s="85"/>
      <c r="I2" s="86"/>
      <c r="J2" s="111"/>
    </row>
    <row r="3" spans="1:10" s="70" customFormat="1" ht="13.5" customHeight="1">
      <c r="A3" s="87" t="str">
        <f>'结果汇总'!$A$3</f>
        <v>  评估基准日：2020年3月12日</v>
      </c>
      <c r="B3" s="88"/>
      <c r="C3" s="89"/>
      <c r="D3" s="89"/>
      <c r="E3" s="89"/>
      <c r="F3" s="90"/>
      <c r="G3" s="90"/>
      <c r="H3" s="90"/>
      <c r="I3" s="91"/>
      <c r="J3" s="88"/>
    </row>
    <row r="4" spans="1:10" s="70" customFormat="1" ht="13.5" customHeight="1">
      <c r="A4" s="92" t="str">
        <f>'结果汇总'!$A$4</f>
        <v>被评估单位（或者产权持有单位）：左世合、周海翔、云南渝庆建筑劳务有限公司</v>
      </c>
      <c r="B4" s="93"/>
      <c r="C4" s="94"/>
      <c r="D4" s="94"/>
      <c r="E4" s="94"/>
      <c r="F4" s="95"/>
      <c r="G4" s="95"/>
      <c r="H4" s="95"/>
      <c r="I4" s="96"/>
      <c r="J4" s="112"/>
    </row>
    <row r="5" spans="1:10" s="70" customFormat="1" ht="15.75" customHeight="1">
      <c r="A5" s="97" t="s">
        <v>211</v>
      </c>
      <c r="B5" s="98" t="s">
        <v>748</v>
      </c>
      <c r="C5" s="99" t="s">
        <v>409</v>
      </c>
      <c r="D5" s="99" t="s">
        <v>564</v>
      </c>
      <c r="E5" s="99" t="s">
        <v>402</v>
      </c>
      <c r="F5" s="100" t="s">
        <v>113</v>
      </c>
      <c r="G5" s="101" t="s">
        <v>114</v>
      </c>
      <c r="H5" s="101" t="s">
        <v>115</v>
      </c>
      <c r="I5" s="102" t="s">
        <v>117</v>
      </c>
      <c r="J5" s="98" t="s">
        <v>380</v>
      </c>
    </row>
    <row r="6" spans="1:10" s="70" customFormat="1" ht="15.75" customHeight="1">
      <c r="A6" s="97"/>
      <c r="B6" s="103"/>
      <c r="C6" s="104"/>
      <c r="D6" s="104"/>
      <c r="E6" s="134"/>
      <c r="F6" s="106"/>
      <c r="G6" s="106"/>
      <c r="H6" s="106"/>
      <c r="I6" s="102">
        <f aca="true" t="shared" si="0" ref="I6:I30">IF(OR(G6=0,G6=""),"",ROUND((H6-G6)/G6*100,2))</f>
      </c>
      <c r="J6" s="103"/>
    </row>
    <row r="7" spans="1:10" s="70" customFormat="1" ht="15.75" customHeight="1">
      <c r="A7" s="97"/>
      <c r="B7" s="103"/>
      <c r="C7" s="104"/>
      <c r="D7" s="104"/>
      <c r="E7" s="134"/>
      <c r="F7" s="106"/>
      <c r="G7" s="106"/>
      <c r="H7" s="106"/>
      <c r="I7" s="102">
        <f t="shared" si="0"/>
      </c>
      <c r="J7" s="103"/>
    </row>
    <row r="8" spans="1:10" s="70" customFormat="1" ht="15.75" customHeight="1">
      <c r="A8" s="97"/>
      <c r="B8" s="103"/>
      <c r="C8" s="104"/>
      <c r="D8" s="104"/>
      <c r="E8" s="134"/>
      <c r="F8" s="106"/>
      <c r="G8" s="106"/>
      <c r="H8" s="106"/>
      <c r="I8" s="102">
        <f t="shared" si="0"/>
      </c>
      <c r="J8" s="103"/>
    </row>
    <row r="9" spans="1:10" s="70" customFormat="1" ht="15.75" customHeight="1">
      <c r="A9" s="97"/>
      <c r="B9" s="103"/>
      <c r="C9" s="104"/>
      <c r="D9" s="104"/>
      <c r="E9" s="134"/>
      <c r="F9" s="106"/>
      <c r="G9" s="106"/>
      <c r="H9" s="106"/>
      <c r="I9" s="102">
        <f t="shared" si="0"/>
      </c>
      <c r="J9" s="103"/>
    </row>
    <row r="10" spans="1:10" s="70" customFormat="1" ht="15.75" customHeight="1">
      <c r="A10" s="97"/>
      <c r="B10" s="103"/>
      <c r="C10" s="104"/>
      <c r="D10" s="104"/>
      <c r="E10" s="134"/>
      <c r="F10" s="106"/>
      <c r="G10" s="106"/>
      <c r="H10" s="106"/>
      <c r="I10" s="102">
        <f t="shared" si="0"/>
      </c>
      <c r="J10" s="103"/>
    </row>
    <row r="11" spans="1:10" s="70" customFormat="1" ht="15.75" customHeight="1">
      <c r="A11" s="97"/>
      <c r="B11" s="103"/>
      <c r="C11" s="104"/>
      <c r="D11" s="104"/>
      <c r="E11" s="134"/>
      <c r="F11" s="106"/>
      <c r="G11" s="106"/>
      <c r="H11" s="106"/>
      <c r="I11" s="102">
        <f t="shared" si="0"/>
      </c>
      <c r="J11" s="103"/>
    </row>
    <row r="12" spans="1:10" s="70" customFormat="1" ht="15.75" customHeight="1">
      <c r="A12" s="97"/>
      <c r="B12" s="103"/>
      <c r="C12" s="104"/>
      <c r="D12" s="104"/>
      <c r="E12" s="134"/>
      <c r="F12" s="106"/>
      <c r="G12" s="106"/>
      <c r="H12" s="106"/>
      <c r="I12" s="102">
        <f t="shared" si="0"/>
      </c>
      <c r="J12" s="103"/>
    </row>
    <row r="13" spans="1:10" s="70" customFormat="1" ht="15.75" customHeight="1">
      <c r="A13" s="97"/>
      <c r="B13" s="103"/>
      <c r="C13" s="104"/>
      <c r="D13" s="104"/>
      <c r="E13" s="134"/>
      <c r="F13" s="106"/>
      <c r="G13" s="106"/>
      <c r="H13" s="106"/>
      <c r="I13" s="102">
        <f t="shared" si="0"/>
      </c>
      <c r="J13" s="103"/>
    </row>
    <row r="14" spans="1:10" s="70" customFormat="1" ht="15.75" customHeight="1">
      <c r="A14" s="97"/>
      <c r="B14" s="103"/>
      <c r="C14" s="104"/>
      <c r="D14" s="104"/>
      <c r="E14" s="134"/>
      <c r="F14" s="106"/>
      <c r="G14" s="106"/>
      <c r="H14" s="106"/>
      <c r="I14" s="102">
        <f t="shared" si="0"/>
      </c>
      <c r="J14" s="103"/>
    </row>
    <row r="15" spans="1:10" s="70" customFormat="1" ht="15.75" customHeight="1">
      <c r="A15" s="97"/>
      <c r="B15" s="103"/>
      <c r="C15" s="104"/>
      <c r="D15" s="104"/>
      <c r="E15" s="134"/>
      <c r="F15" s="106"/>
      <c r="G15" s="106"/>
      <c r="H15" s="106"/>
      <c r="I15" s="102">
        <f t="shared" si="0"/>
      </c>
      <c r="J15" s="103"/>
    </row>
    <row r="16" spans="1:10" s="70" customFormat="1" ht="15.75" customHeight="1">
      <c r="A16" s="97"/>
      <c r="B16" s="103"/>
      <c r="C16" s="104"/>
      <c r="D16" s="104"/>
      <c r="E16" s="134"/>
      <c r="F16" s="106"/>
      <c r="G16" s="106"/>
      <c r="H16" s="106"/>
      <c r="I16" s="102">
        <f t="shared" si="0"/>
      </c>
      <c r="J16" s="103"/>
    </row>
    <row r="17" spans="1:10" s="70" customFormat="1" ht="15.75" customHeight="1">
      <c r="A17" s="97"/>
      <c r="B17" s="103"/>
      <c r="C17" s="104"/>
      <c r="D17" s="104"/>
      <c r="E17" s="134"/>
      <c r="F17" s="106"/>
      <c r="G17" s="106"/>
      <c r="H17" s="106"/>
      <c r="I17" s="102">
        <f t="shared" si="0"/>
      </c>
      <c r="J17" s="103"/>
    </row>
    <row r="18" spans="1:10" s="70" customFormat="1" ht="15.75" customHeight="1">
      <c r="A18" s="97"/>
      <c r="B18" s="103"/>
      <c r="C18" s="104"/>
      <c r="D18" s="104"/>
      <c r="E18" s="134"/>
      <c r="F18" s="106"/>
      <c r="G18" s="106"/>
      <c r="H18" s="106"/>
      <c r="I18" s="102">
        <f t="shared" si="0"/>
      </c>
      <c r="J18" s="103"/>
    </row>
    <row r="19" spans="1:10" s="70" customFormat="1" ht="15.75" customHeight="1">
      <c r="A19" s="97"/>
      <c r="B19" s="103"/>
      <c r="C19" s="104"/>
      <c r="D19" s="104"/>
      <c r="E19" s="134"/>
      <c r="F19" s="106"/>
      <c r="G19" s="106"/>
      <c r="H19" s="106"/>
      <c r="I19" s="102"/>
      <c r="J19" s="103"/>
    </row>
    <row r="20" spans="1:10" s="70" customFormat="1" ht="15.75" customHeight="1">
      <c r="A20" s="97"/>
      <c r="B20" s="103"/>
      <c r="C20" s="104"/>
      <c r="D20" s="104"/>
      <c r="E20" s="134"/>
      <c r="F20" s="106"/>
      <c r="G20" s="106"/>
      <c r="H20" s="106"/>
      <c r="I20" s="102"/>
      <c r="J20" s="103"/>
    </row>
    <row r="21" spans="1:10" s="70" customFormat="1" ht="15.75" customHeight="1">
      <c r="A21" s="97"/>
      <c r="B21" s="103"/>
      <c r="C21" s="104"/>
      <c r="D21" s="104"/>
      <c r="E21" s="134"/>
      <c r="F21" s="106"/>
      <c r="G21" s="106"/>
      <c r="H21" s="106"/>
      <c r="I21" s="102">
        <f t="shared" si="0"/>
      </c>
      <c r="J21" s="103"/>
    </row>
    <row r="22" spans="1:10" s="70" customFormat="1" ht="15.75" customHeight="1">
      <c r="A22" s="97"/>
      <c r="B22" s="103"/>
      <c r="C22" s="104"/>
      <c r="D22" s="104"/>
      <c r="E22" s="134"/>
      <c r="F22" s="106"/>
      <c r="G22" s="106"/>
      <c r="H22" s="106"/>
      <c r="I22" s="102">
        <f t="shared" si="0"/>
      </c>
      <c r="J22" s="103"/>
    </row>
    <row r="23" spans="1:10" s="70" customFormat="1" ht="15.75" customHeight="1">
      <c r="A23" s="97"/>
      <c r="B23" s="103"/>
      <c r="C23" s="104"/>
      <c r="D23" s="104"/>
      <c r="E23" s="134"/>
      <c r="F23" s="106"/>
      <c r="G23" s="106"/>
      <c r="H23" s="106"/>
      <c r="I23" s="102">
        <f t="shared" si="0"/>
      </c>
      <c r="J23" s="103"/>
    </row>
    <row r="24" spans="1:10" s="70" customFormat="1" ht="15.75" customHeight="1">
      <c r="A24" s="97"/>
      <c r="B24" s="103"/>
      <c r="C24" s="104"/>
      <c r="D24" s="104"/>
      <c r="E24" s="134"/>
      <c r="F24" s="106"/>
      <c r="G24" s="106"/>
      <c r="H24" s="106"/>
      <c r="I24" s="102">
        <f t="shared" si="0"/>
      </c>
      <c r="J24" s="103"/>
    </row>
    <row r="25" spans="1:10" s="70" customFormat="1" ht="15.75" customHeight="1">
      <c r="A25" s="97"/>
      <c r="B25" s="103"/>
      <c r="C25" s="104"/>
      <c r="D25" s="104"/>
      <c r="E25" s="134"/>
      <c r="F25" s="106"/>
      <c r="G25" s="106"/>
      <c r="H25" s="106"/>
      <c r="I25" s="102">
        <f t="shared" si="0"/>
      </c>
      <c r="J25" s="103"/>
    </row>
    <row r="26" spans="1:10" s="70" customFormat="1" ht="15.75" customHeight="1">
      <c r="A26" s="97"/>
      <c r="B26" s="103"/>
      <c r="C26" s="104"/>
      <c r="D26" s="104"/>
      <c r="E26" s="134"/>
      <c r="F26" s="106"/>
      <c r="G26" s="106"/>
      <c r="H26" s="106"/>
      <c r="I26" s="102">
        <f t="shared" si="0"/>
      </c>
      <c r="J26" s="103"/>
    </row>
    <row r="27" spans="1:10" s="70" customFormat="1" ht="15.75" customHeight="1">
      <c r="A27" s="97"/>
      <c r="B27" s="103"/>
      <c r="C27" s="104"/>
      <c r="D27" s="104"/>
      <c r="E27" s="134"/>
      <c r="F27" s="106"/>
      <c r="G27" s="106"/>
      <c r="H27" s="106"/>
      <c r="I27" s="102">
        <f t="shared" si="0"/>
      </c>
      <c r="J27" s="103"/>
    </row>
    <row r="28" spans="1:10" s="70" customFormat="1" ht="15.75" customHeight="1">
      <c r="A28" s="97"/>
      <c r="B28" s="103"/>
      <c r="C28" s="104"/>
      <c r="D28" s="104"/>
      <c r="E28" s="134"/>
      <c r="F28" s="106"/>
      <c r="G28" s="106"/>
      <c r="H28" s="106"/>
      <c r="I28" s="102">
        <f t="shared" si="0"/>
      </c>
      <c r="J28" s="103"/>
    </row>
    <row r="29" spans="1:10" s="70" customFormat="1" ht="15.75" customHeight="1">
      <c r="A29" s="97"/>
      <c r="B29" s="103"/>
      <c r="C29" s="104"/>
      <c r="D29" s="104"/>
      <c r="E29" s="134"/>
      <c r="F29" s="106"/>
      <c r="G29" s="106"/>
      <c r="H29" s="106"/>
      <c r="I29" s="102">
        <f t="shared" si="0"/>
      </c>
      <c r="J29" s="103"/>
    </row>
    <row r="30" spans="1:10" s="70" customFormat="1" ht="15.75" customHeight="1">
      <c r="A30" s="108" t="s">
        <v>381</v>
      </c>
      <c r="B30" s="109"/>
      <c r="C30" s="109"/>
      <c r="D30" s="110"/>
      <c r="E30" s="134"/>
      <c r="F30" s="107">
        <f>SUM(F6:F29)</f>
        <v>0</v>
      </c>
      <c r="G30" s="107">
        <f>SUM(G6:G29)</f>
        <v>0</v>
      </c>
      <c r="H30" s="107">
        <f>SUM(H6:H29)</f>
        <v>0</v>
      </c>
      <c r="I30" s="102">
        <f t="shared" si="0"/>
      </c>
      <c r="J30" s="103"/>
    </row>
    <row r="31" spans="1:10" s="70" customFormat="1" ht="15.75" customHeight="1">
      <c r="A31" s="113"/>
      <c r="B31" s="84"/>
      <c r="F31" s="85"/>
      <c r="G31" s="85"/>
      <c r="H31" s="85"/>
      <c r="I31" s="86"/>
      <c r="J31" s="84"/>
    </row>
    <row r="32" spans="1:10" s="70" customFormat="1" ht="15.75" customHeight="1">
      <c r="A32" s="113"/>
      <c r="B32" s="84"/>
      <c r="F32" s="85"/>
      <c r="G32" s="85"/>
      <c r="H32" s="85"/>
      <c r="I32" s="86"/>
      <c r="J32" s="84"/>
    </row>
  </sheetData>
  <sheetProtection/>
  <mergeCells count="1">
    <mergeCell ref="A30:D30"/>
  </mergeCells>
  <dataValidations count="1">
    <dataValidation allowBlank="1" showInputMessage="1" showErrorMessage="1" imeMode="off" sqref="A4"/>
  </dataValidations>
  <hyperlinks>
    <hyperlink ref="A2" location="表5流负汇总!A1" display="=IF(表3流资汇总!$A$2=&quot;&quot;,&quot;&quot;,表3流资汇总!$A$2)"/>
    <hyperlink ref="B2" location="科目索引!H17" display="=IF(评估申报表填表摘要!$A$2=&quot;&quot;,&quot;&quot;,评估申报表填表摘要!$A$2)"/>
  </hyperlinks>
  <printOptions horizontalCentered="1"/>
  <pageMargins left="0.5511811023622047" right="0.5511811023622047" top="0.5905511811023623" bottom="0.7874015748031497" header="1.062992125984252" footer="0.36"/>
  <pageSetup horizontalDpi="600" verticalDpi="600" orientation="landscape" paperSize="9"/>
  <headerFooter alignWithMargins="0">
    <oddHeader>&amp;R&amp;9表5-11
共&amp;N页第&amp;P页
金额单位：人民币元</oddHeader>
    <oddFooter>&amp;L&amp;9资产占有单位填表人：
填表日期：     年  月  日&amp;C&amp;9评估人员：
</oddFooter>
  </headerFooter>
</worksheet>
</file>

<file path=xl/worksheets/sheet71.xml><?xml version="1.0" encoding="utf-8"?>
<worksheet xmlns="http://schemas.openxmlformats.org/spreadsheetml/2006/main" xmlns:r="http://schemas.openxmlformats.org/officeDocument/2006/relationships">
  <dimension ref="A1:J32"/>
  <sheetViews>
    <sheetView workbookViewId="0" topLeftCell="A1">
      <pane xSplit="2" ySplit="5" topLeftCell="C12" activePane="bottomRight" state="frozen"/>
      <selection pane="bottomRight" activeCell="W7" sqref="W7:W31"/>
    </sheetView>
  </sheetViews>
  <sheetFormatPr defaultColWidth="9.00390625" defaultRowHeight="15.75" customHeight="1"/>
  <cols>
    <col min="1" max="1" width="7.625" style="71" customWidth="1"/>
    <col min="2" max="2" width="22.625" style="72" customWidth="1"/>
    <col min="3" max="3" width="8.625" style="73" customWidth="1"/>
    <col min="4" max="4" width="10.625" style="72" customWidth="1"/>
    <col min="5" max="7" width="16.625" style="74" customWidth="1"/>
    <col min="8" max="8" width="7.625" style="75" customWidth="1"/>
    <col min="9" max="9" width="13.625" style="72" customWidth="1"/>
    <col min="10" max="16384" width="9.00390625" style="73" customWidth="1"/>
  </cols>
  <sheetData>
    <row r="1" spans="1:10" s="69" customFormat="1" ht="24.75" customHeight="1">
      <c r="A1" s="76" t="s">
        <v>749</v>
      </c>
      <c r="B1" s="77"/>
      <c r="C1" s="78"/>
      <c r="D1" s="77"/>
      <c r="E1" s="79"/>
      <c r="F1" s="79"/>
      <c r="G1" s="79"/>
      <c r="H1" s="80"/>
      <c r="I1" s="77"/>
      <c r="J1" s="114"/>
    </row>
    <row r="2" spans="1:9" s="70" customFormat="1" ht="13.5" customHeight="1">
      <c r="A2" s="81" t="str">
        <f>IF('表3流资汇总'!$A$2="","",'表3流资汇总'!$A$2)</f>
        <v>返回</v>
      </c>
      <c r="B2" s="82" t="str">
        <f>IF('评估申报表填表摘要'!$A$2="","",'评估申报表填表摘要'!$A$2)</f>
        <v>返回索引页</v>
      </c>
      <c r="C2" s="83"/>
      <c r="D2" s="84"/>
      <c r="E2" s="85"/>
      <c r="F2" s="85"/>
      <c r="G2" s="85"/>
      <c r="H2" s="86"/>
      <c r="I2" s="111"/>
    </row>
    <row r="3" spans="1:9" s="70" customFormat="1" ht="13.5" customHeight="1">
      <c r="A3" s="87" t="str">
        <f>'结果汇总'!$A$3</f>
        <v>  评估基准日：2020年3月12日</v>
      </c>
      <c r="B3" s="88"/>
      <c r="C3" s="89"/>
      <c r="D3" s="88"/>
      <c r="E3" s="90"/>
      <c r="F3" s="90"/>
      <c r="G3" s="90"/>
      <c r="H3" s="91"/>
      <c r="I3" s="88"/>
    </row>
    <row r="4" spans="1:10" s="70" customFormat="1" ht="13.5" customHeight="1">
      <c r="A4" s="92" t="str">
        <f>'结果汇总'!$A$4</f>
        <v>被评估单位（或者产权持有单位）：左世合、周海翔、云南渝庆建筑劳务有限公司</v>
      </c>
      <c r="B4" s="93"/>
      <c r="C4" s="94"/>
      <c r="D4" s="93"/>
      <c r="E4" s="95"/>
      <c r="F4" s="95"/>
      <c r="G4" s="95"/>
      <c r="H4" s="96"/>
      <c r="I4" s="112"/>
      <c r="J4" s="115"/>
    </row>
    <row r="5" spans="1:10" s="70" customFormat="1" ht="15.75" customHeight="1">
      <c r="A5" s="97" t="s">
        <v>211</v>
      </c>
      <c r="B5" s="98" t="s">
        <v>750</v>
      </c>
      <c r="C5" s="99" t="s">
        <v>409</v>
      </c>
      <c r="D5" s="98" t="s">
        <v>751</v>
      </c>
      <c r="E5" s="100" t="s">
        <v>113</v>
      </c>
      <c r="F5" s="101" t="s">
        <v>114</v>
      </c>
      <c r="G5" s="101" t="s">
        <v>115</v>
      </c>
      <c r="H5" s="102" t="s">
        <v>117</v>
      </c>
      <c r="I5" s="98" t="s">
        <v>380</v>
      </c>
      <c r="J5" s="116"/>
    </row>
    <row r="6" spans="1:9" s="70" customFormat="1" ht="15.75" customHeight="1">
      <c r="A6" s="97"/>
      <c r="B6" s="103"/>
      <c r="C6" s="104"/>
      <c r="D6" s="105"/>
      <c r="E6" s="106"/>
      <c r="F6" s="106"/>
      <c r="G6" s="106"/>
      <c r="H6" s="102">
        <f>IF(OR(F6=0,F6=""),"",ROUND((G6-F6)/F6*100,2))</f>
      </c>
      <c r="I6" s="103"/>
    </row>
    <row r="7" spans="1:9" s="70" customFormat="1" ht="15.75" customHeight="1">
      <c r="A7" s="97"/>
      <c r="B7" s="103"/>
      <c r="C7" s="104"/>
      <c r="D7" s="105"/>
      <c r="E7" s="106"/>
      <c r="F7" s="106"/>
      <c r="G7" s="106"/>
      <c r="H7" s="102"/>
      <c r="I7" s="103"/>
    </row>
    <row r="8" spans="1:9" s="70" customFormat="1" ht="15.75" customHeight="1">
      <c r="A8" s="97"/>
      <c r="B8" s="103"/>
      <c r="C8" s="104"/>
      <c r="D8" s="105"/>
      <c r="E8" s="106"/>
      <c r="F8" s="106"/>
      <c r="G8" s="106"/>
      <c r="H8" s="102"/>
      <c r="I8" s="103"/>
    </row>
    <row r="9" spans="1:9" s="70" customFormat="1" ht="15.75" customHeight="1">
      <c r="A9" s="97"/>
      <c r="B9" s="103"/>
      <c r="C9" s="104"/>
      <c r="D9" s="105"/>
      <c r="E9" s="106"/>
      <c r="F9" s="106"/>
      <c r="G9" s="106"/>
      <c r="H9" s="102"/>
      <c r="I9" s="103"/>
    </row>
    <row r="10" spans="1:9" s="70" customFormat="1" ht="15.75" customHeight="1">
      <c r="A10" s="97"/>
      <c r="B10" s="103"/>
      <c r="C10" s="104"/>
      <c r="D10" s="105"/>
      <c r="E10" s="106"/>
      <c r="F10" s="106"/>
      <c r="G10" s="106"/>
      <c r="H10" s="102"/>
      <c r="I10" s="103"/>
    </row>
    <row r="11" spans="1:9" s="70" customFormat="1" ht="15.75" customHeight="1">
      <c r="A11" s="97"/>
      <c r="B11" s="103"/>
      <c r="C11" s="104"/>
      <c r="D11" s="105"/>
      <c r="E11" s="106"/>
      <c r="F11" s="106"/>
      <c r="G11" s="106"/>
      <c r="H11" s="102"/>
      <c r="I11" s="103"/>
    </row>
    <row r="12" spans="1:9" s="70" customFormat="1" ht="15.75" customHeight="1">
      <c r="A12" s="97"/>
      <c r="B12" s="103"/>
      <c r="C12" s="104"/>
      <c r="D12" s="105"/>
      <c r="E12" s="106"/>
      <c r="F12" s="106"/>
      <c r="G12" s="106"/>
      <c r="H12" s="102"/>
      <c r="I12" s="103"/>
    </row>
    <row r="13" spans="1:9" s="70" customFormat="1" ht="15.75" customHeight="1">
      <c r="A13" s="97"/>
      <c r="B13" s="103"/>
      <c r="C13" s="104"/>
      <c r="D13" s="105"/>
      <c r="E13" s="106"/>
      <c r="F13" s="106"/>
      <c r="G13" s="106"/>
      <c r="H13" s="102"/>
      <c r="I13" s="103"/>
    </row>
    <row r="14" spans="1:9" s="70" customFormat="1" ht="15.75" customHeight="1">
      <c r="A14" s="97"/>
      <c r="B14" s="103"/>
      <c r="C14" s="104"/>
      <c r="D14" s="105"/>
      <c r="E14" s="106"/>
      <c r="F14" s="106"/>
      <c r="G14" s="106"/>
      <c r="H14" s="102"/>
      <c r="I14" s="103"/>
    </row>
    <row r="15" spans="1:9" s="70" customFormat="1" ht="15.75" customHeight="1">
      <c r="A15" s="97"/>
      <c r="B15" s="103"/>
      <c r="C15" s="104"/>
      <c r="D15" s="105"/>
      <c r="E15" s="106"/>
      <c r="F15" s="106"/>
      <c r="G15" s="106"/>
      <c r="H15" s="102"/>
      <c r="I15" s="103"/>
    </row>
    <row r="16" spans="1:9" s="70" customFormat="1" ht="15.75" customHeight="1">
      <c r="A16" s="97"/>
      <c r="B16" s="103"/>
      <c r="C16" s="104"/>
      <c r="D16" s="105"/>
      <c r="E16" s="106"/>
      <c r="F16" s="106"/>
      <c r="G16" s="106"/>
      <c r="H16" s="102"/>
      <c r="I16" s="103"/>
    </row>
    <row r="17" spans="1:9" s="70" customFormat="1" ht="15.75" customHeight="1">
      <c r="A17" s="97"/>
      <c r="B17" s="103"/>
      <c r="C17" s="104"/>
      <c r="D17" s="105"/>
      <c r="E17" s="106"/>
      <c r="F17" s="106"/>
      <c r="G17" s="106"/>
      <c r="H17" s="102"/>
      <c r="I17" s="103"/>
    </row>
    <row r="18" spans="1:9" s="70" customFormat="1" ht="15.75" customHeight="1">
      <c r="A18" s="97"/>
      <c r="B18" s="103"/>
      <c r="C18" s="104"/>
      <c r="D18" s="105"/>
      <c r="E18" s="106"/>
      <c r="F18" s="106"/>
      <c r="G18" s="106"/>
      <c r="H18" s="102"/>
      <c r="I18" s="103"/>
    </row>
    <row r="19" spans="1:9" s="70" customFormat="1" ht="15.75" customHeight="1">
      <c r="A19" s="97"/>
      <c r="B19" s="103"/>
      <c r="C19" s="104"/>
      <c r="D19" s="105"/>
      <c r="E19" s="106"/>
      <c r="F19" s="106"/>
      <c r="G19" s="106"/>
      <c r="H19" s="102"/>
      <c r="I19" s="103"/>
    </row>
    <row r="20" spans="1:9" s="70" customFormat="1" ht="15.75" customHeight="1">
      <c r="A20" s="97"/>
      <c r="B20" s="103"/>
      <c r="C20" s="104"/>
      <c r="D20" s="105"/>
      <c r="E20" s="106"/>
      <c r="F20" s="106"/>
      <c r="G20" s="106"/>
      <c r="H20" s="102"/>
      <c r="I20" s="103"/>
    </row>
    <row r="21" spans="1:9" s="70" customFormat="1" ht="15.75" customHeight="1">
      <c r="A21" s="97"/>
      <c r="B21" s="103"/>
      <c r="C21" s="104"/>
      <c r="D21" s="105"/>
      <c r="E21" s="106"/>
      <c r="F21" s="106"/>
      <c r="G21" s="106"/>
      <c r="H21" s="102"/>
      <c r="I21" s="103"/>
    </row>
    <row r="22" spans="1:9" s="70" customFormat="1" ht="15.75" customHeight="1">
      <c r="A22" s="97"/>
      <c r="B22" s="103"/>
      <c r="C22" s="104"/>
      <c r="D22" s="105"/>
      <c r="E22" s="106"/>
      <c r="F22" s="106"/>
      <c r="G22" s="106"/>
      <c r="H22" s="102"/>
      <c r="I22" s="103"/>
    </row>
    <row r="23" spans="1:9" s="70" customFormat="1" ht="15.75" customHeight="1">
      <c r="A23" s="97"/>
      <c r="B23" s="103"/>
      <c r="C23" s="104"/>
      <c r="D23" s="105"/>
      <c r="E23" s="106"/>
      <c r="F23" s="106"/>
      <c r="G23" s="106"/>
      <c r="H23" s="102"/>
      <c r="I23" s="103"/>
    </row>
    <row r="24" spans="1:9" s="70" customFormat="1" ht="15.75" customHeight="1">
      <c r="A24" s="97"/>
      <c r="B24" s="103"/>
      <c r="C24" s="104"/>
      <c r="D24" s="105"/>
      <c r="E24" s="106"/>
      <c r="F24" s="106"/>
      <c r="G24" s="106"/>
      <c r="H24" s="102"/>
      <c r="I24" s="103"/>
    </row>
    <row r="25" spans="1:9" s="70" customFormat="1" ht="15.75" customHeight="1">
      <c r="A25" s="97"/>
      <c r="B25" s="103"/>
      <c r="C25" s="104"/>
      <c r="D25" s="105"/>
      <c r="E25" s="106"/>
      <c r="F25" s="106"/>
      <c r="G25" s="106"/>
      <c r="H25" s="102"/>
      <c r="I25" s="103"/>
    </row>
    <row r="26" spans="1:9" s="70" customFormat="1" ht="15.75" customHeight="1">
      <c r="A26" s="97"/>
      <c r="B26" s="103"/>
      <c r="C26" s="104"/>
      <c r="D26" s="105"/>
      <c r="E26" s="106"/>
      <c r="F26" s="106"/>
      <c r="G26" s="106"/>
      <c r="H26" s="102"/>
      <c r="I26" s="103"/>
    </row>
    <row r="27" spans="1:9" s="70" customFormat="1" ht="15.75" customHeight="1">
      <c r="A27" s="97"/>
      <c r="B27" s="103"/>
      <c r="C27" s="104"/>
      <c r="D27" s="105"/>
      <c r="E27" s="106"/>
      <c r="F27" s="106"/>
      <c r="G27" s="106"/>
      <c r="H27" s="102"/>
      <c r="I27" s="103"/>
    </row>
    <row r="28" spans="1:9" s="70" customFormat="1" ht="15.75" customHeight="1">
      <c r="A28" s="97"/>
      <c r="B28" s="103"/>
      <c r="C28" s="104"/>
      <c r="D28" s="105"/>
      <c r="E28" s="106"/>
      <c r="F28" s="106"/>
      <c r="G28" s="106"/>
      <c r="H28" s="102"/>
      <c r="I28" s="103"/>
    </row>
    <row r="29" spans="1:9" s="70" customFormat="1" ht="15.75" customHeight="1">
      <c r="A29" s="97"/>
      <c r="B29" s="103"/>
      <c r="C29" s="104"/>
      <c r="D29" s="105"/>
      <c r="E29" s="106"/>
      <c r="F29" s="106"/>
      <c r="G29" s="106"/>
      <c r="H29" s="102"/>
      <c r="I29" s="103"/>
    </row>
    <row r="30" spans="1:9" s="70" customFormat="1" ht="15.75" customHeight="1">
      <c r="A30" s="108" t="s">
        <v>381</v>
      </c>
      <c r="B30" s="109"/>
      <c r="C30" s="109"/>
      <c r="D30" s="110"/>
      <c r="E30" s="107">
        <f>SUM(E6:E29)</f>
        <v>0</v>
      </c>
      <c r="F30" s="107">
        <f>SUM(F6:F29)</f>
        <v>0</v>
      </c>
      <c r="G30" s="107">
        <f>SUM(G6:G29)</f>
        <v>0</v>
      </c>
      <c r="H30" s="102">
        <f>IF(OR(F30=0,F30=""),"",ROUND((G30-F30)/F30*100,2))</f>
      </c>
      <c r="I30" s="103"/>
    </row>
    <row r="31" spans="1:9" s="70" customFormat="1" ht="15.75" customHeight="1">
      <c r="A31" s="71"/>
      <c r="B31" s="72"/>
      <c r="C31" s="73"/>
      <c r="D31" s="72"/>
      <c r="E31" s="74"/>
      <c r="F31" s="74"/>
      <c r="G31" s="74"/>
      <c r="H31" s="75"/>
      <c r="I31" s="72"/>
    </row>
    <row r="32" spans="1:9" s="70" customFormat="1" ht="15.75" customHeight="1">
      <c r="A32" s="71"/>
      <c r="B32" s="72"/>
      <c r="C32" s="73"/>
      <c r="D32" s="72"/>
      <c r="E32" s="74"/>
      <c r="F32" s="74"/>
      <c r="G32" s="74"/>
      <c r="H32" s="75"/>
      <c r="I32" s="72"/>
    </row>
  </sheetData>
  <sheetProtection/>
  <mergeCells count="1">
    <mergeCell ref="A30:D30"/>
  </mergeCells>
  <dataValidations count="1">
    <dataValidation allowBlank="1" showInputMessage="1" showErrorMessage="1" imeMode="off" sqref="A4"/>
  </dataValidations>
  <hyperlinks>
    <hyperlink ref="A2" location="表5流负汇总!A1" display="=IF(表3流资汇总!$A$2=&quot;&quot;,&quot;&quot;,表3流资汇总!$A$2)"/>
    <hyperlink ref="B2" location="科目索引!H18" display="=IF(评估申报表填表摘要!$A$2=&quot;&quot;,&quot;&quot;,评估申报表填表摘要!$A$2)"/>
  </hyperlinks>
  <printOptions horizontalCentered="1"/>
  <pageMargins left="0.5511811023622047" right="0.5511811023622047" top="0.5905511811023623" bottom="0.7874015748031497" header="1.062992125984252" footer="0.36"/>
  <pageSetup horizontalDpi="600" verticalDpi="600" orientation="landscape" paperSize="9"/>
  <headerFooter alignWithMargins="0">
    <oddHeader>&amp;R&amp;9表5-12
共&amp;N页第&amp;P页
金额单位：人民币元</oddHeader>
    <oddFooter>&amp;L&amp;9资产占有单位填表人：
填表日期：     年  月  日&amp;C&amp;9评估人员：
</oddFooter>
  </headerFooter>
</worksheet>
</file>

<file path=xl/worksheets/sheet72.xml><?xml version="1.0" encoding="utf-8"?>
<worksheet xmlns="http://schemas.openxmlformats.org/spreadsheetml/2006/main" xmlns:r="http://schemas.openxmlformats.org/officeDocument/2006/relationships">
  <dimension ref="A1:S17"/>
  <sheetViews>
    <sheetView workbookViewId="0" topLeftCell="A1">
      <pane xSplit="2" ySplit="6" topLeftCell="E7" activePane="bottomRight" state="frozen"/>
      <selection pane="bottomRight" activeCell="F19" sqref="F19"/>
    </sheetView>
  </sheetViews>
  <sheetFormatPr defaultColWidth="9.00390625" defaultRowHeight="15.75" customHeight="1"/>
  <cols>
    <col min="1" max="1" width="3.625" style="71" customWidth="1"/>
    <col min="2" max="2" width="23.00390625" style="72" customWidth="1"/>
    <col min="3" max="3" width="10.50390625" style="72" hidden="1" customWidth="1"/>
    <col min="4" max="4" width="3.375" style="72" hidden="1" customWidth="1"/>
    <col min="5" max="6" width="9.00390625" style="73" customWidth="1"/>
    <col min="7" max="7" width="6.75390625" style="73" bestFit="1" customWidth="1"/>
    <col min="8" max="8" width="5.625" style="72" customWidth="1"/>
    <col min="9" max="9" width="9.25390625" style="74" customWidth="1"/>
    <col min="10" max="10" width="13.875" style="74" customWidth="1"/>
    <col min="11" max="11" width="10.375" style="74" hidden="1" customWidth="1"/>
    <col min="12" max="12" width="15.125" style="74" hidden="1" customWidth="1"/>
    <col min="13" max="13" width="14.125" style="74" hidden="1" customWidth="1"/>
    <col min="14" max="14" width="14.00390625" style="74" hidden="1" customWidth="1"/>
    <col min="15" max="15" width="8.375" style="71" hidden="1" customWidth="1"/>
    <col min="16" max="16" width="13.625" style="74" customWidth="1"/>
    <col min="17" max="17" width="6.75390625" style="75" customWidth="1"/>
    <col min="18" max="18" width="11.00390625" style="72" customWidth="1"/>
    <col min="19" max="16384" width="9.00390625" style="73" customWidth="1"/>
  </cols>
  <sheetData>
    <row r="1" spans="1:19" s="69" customFormat="1" ht="24.75" customHeight="1">
      <c r="A1" s="76" t="s">
        <v>752</v>
      </c>
      <c r="B1" s="77"/>
      <c r="C1" s="77"/>
      <c r="D1" s="77"/>
      <c r="E1" s="78"/>
      <c r="F1" s="78"/>
      <c r="G1" s="78"/>
      <c r="H1" s="77"/>
      <c r="I1" s="79"/>
      <c r="J1" s="79"/>
      <c r="K1" s="79"/>
      <c r="L1" s="79"/>
      <c r="M1" s="79"/>
      <c r="N1" s="79"/>
      <c r="O1" s="76"/>
      <c r="P1" s="79"/>
      <c r="Q1" s="80"/>
      <c r="R1" s="77"/>
      <c r="S1" s="114"/>
    </row>
    <row r="2" spans="1:18" s="70" customFormat="1" ht="13.5" customHeight="1">
      <c r="A2" s="81" t="str">
        <f>IF('表3流资汇总'!$A$2="","",'表3流资汇总'!$A$2)</f>
        <v>返回</v>
      </c>
      <c r="B2" s="82" t="str">
        <f>IF('评估申报表填表摘要'!$A$2="","",'评估申报表填表摘要'!$A$2)</f>
        <v>返回索引页</v>
      </c>
      <c r="C2" s="82"/>
      <c r="D2" s="82"/>
      <c r="E2" s="83"/>
      <c r="G2" s="115"/>
      <c r="H2" s="84"/>
      <c r="I2" s="117" t="s">
        <v>753</v>
      </c>
      <c r="J2" s="85"/>
      <c r="K2" s="135"/>
      <c r="L2" s="135"/>
      <c r="M2" s="135"/>
      <c r="N2" s="85"/>
      <c r="O2" s="113"/>
      <c r="P2" s="85"/>
      <c r="Q2" s="86"/>
      <c r="R2" s="111"/>
    </row>
    <row r="3" spans="1:18" s="70" customFormat="1" ht="13.5" customHeight="1">
      <c r="A3" s="87" t="str">
        <f>'结果汇总'!$A$3</f>
        <v>  评估基准日：2020年3月12日</v>
      </c>
      <c r="B3" s="88"/>
      <c r="C3" s="88"/>
      <c r="D3" s="88"/>
      <c r="E3" s="89"/>
      <c r="F3" s="89"/>
      <c r="G3" s="89"/>
      <c r="H3" s="88"/>
      <c r="I3" s="90"/>
      <c r="J3" s="90"/>
      <c r="K3" s="90"/>
      <c r="L3" s="90"/>
      <c r="M3" s="90"/>
      <c r="N3" s="90"/>
      <c r="O3" s="87"/>
      <c r="P3" s="90"/>
      <c r="Q3" s="91"/>
      <c r="R3" s="88"/>
    </row>
    <row r="4" spans="1:19" s="70" customFormat="1" ht="13.5" customHeight="1">
      <c r="A4" s="92" t="str">
        <f>'结果汇总'!$A$4</f>
        <v>被评估单位（或者产权持有单位）：左世合、周海翔、云南渝庆建筑劳务有限公司</v>
      </c>
      <c r="B4" s="93"/>
      <c r="C4" s="93"/>
      <c r="D4" s="93"/>
      <c r="E4" s="94"/>
      <c r="F4" s="94"/>
      <c r="G4" s="94"/>
      <c r="H4" s="93"/>
      <c r="I4" s="95"/>
      <c r="J4" s="95"/>
      <c r="K4" s="95"/>
      <c r="L4" s="95"/>
      <c r="M4" s="95"/>
      <c r="N4" s="95"/>
      <c r="O4" s="129"/>
      <c r="P4" s="95"/>
      <c r="Q4" s="96"/>
      <c r="R4" s="112"/>
      <c r="S4" s="115"/>
    </row>
    <row r="5" spans="1:19" s="70" customFormat="1" ht="15.75" customHeight="1">
      <c r="A5" s="118" t="s">
        <v>139</v>
      </c>
      <c r="B5" s="119" t="s">
        <v>714</v>
      </c>
      <c r="C5" s="132" t="s">
        <v>715</v>
      </c>
      <c r="D5" s="132" t="s">
        <v>716</v>
      </c>
      <c r="E5" s="119" t="s">
        <v>409</v>
      </c>
      <c r="F5" s="119" t="s">
        <v>564</v>
      </c>
      <c r="G5" s="119" t="s">
        <v>717</v>
      </c>
      <c r="H5" s="119" t="s">
        <v>377</v>
      </c>
      <c r="I5" s="119" t="s">
        <v>718</v>
      </c>
      <c r="J5" s="119" t="s">
        <v>113</v>
      </c>
      <c r="K5" s="136" t="s">
        <v>719</v>
      </c>
      <c r="L5" s="137" t="s">
        <v>720</v>
      </c>
      <c r="M5" s="136" t="s">
        <v>754</v>
      </c>
      <c r="N5" s="124" t="s">
        <v>114</v>
      </c>
      <c r="O5" s="138" t="s">
        <v>722</v>
      </c>
      <c r="P5" s="124" t="s">
        <v>115</v>
      </c>
      <c r="Q5" s="124" t="s">
        <v>117</v>
      </c>
      <c r="R5" s="119" t="s">
        <v>380</v>
      </c>
      <c r="S5" s="116"/>
    </row>
    <row r="6" spans="1:18" s="70" customFormat="1" ht="15.75" customHeight="1">
      <c r="A6" s="125"/>
      <c r="B6" s="126"/>
      <c r="C6" s="133"/>
      <c r="D6" s="133"/>
      <c r="E6" s="126"/>
      <c r="F6" s="126"/>
      <c r="G6" s="126"/>
      <c r="H6" s="126"/>
      <c r="I6" s="126"/>
      <c r="J6" s="126"/>
      <c r="K6" s="139"/>
      <c r="L6" s="140"/>
      <c r="M6" s="139"/>
      <c r="N6" s="128"/>
      <c r="O6" s="141"/>
      <c r="P6" s="128"/>
      <c r="Q6" s="128">
        <f>IF(OR(N6=0,N6=""),"",ROUND((P6-N6)/N6*100,2))</f>
      </c>
      <c r="R6" s="126"/>
    </row>
    <row r="7" spans="1:18" s="70" customFormat="1" ht="15.75" customHeight="1">
      <c r="A7" s="97"/>
      <c r="B7" s="103"/>
      <c r="C7" s="103"/>
      <c r="D7" s="103"/>
      <c r="E7" s="104"/>
      <c r="F7" s="104"/>
      <c r="G7" s="134"/>
      <c r="H7" s="105"/>
      <c r="I7" s="106"/>
      <c r="J7" s="106"/>
      <c r="K7" s="106"/>
      <c r="L7" s="106"/>
      <c r="M7" s="106"/>
      <c r="N7" s="106"/>
      <c r="O7" s="131"/>
      <c r="P7" s="106"/>
      <c r="Q7" s="102"/>
      <c r="R7" s="103"/>
    </row>
    <row r="8" spans="1:18" s="70" customFormat="1" ht="15.75" customHeight="1">
      <c r="A8" s="97"/>
      <c r="B8" s="103"/>
      <c r="C8" s="103"/>
      <c r="D8" s="103"/>
      <c r="E8" s="104"/>
      <c r="F8" s="104"/>
      <c r="G8" s="134"/>
      <c r="H8" s="105"/>
      <c r="I8" s="106"/>
      <c r="J8" s="106"/>
      <c r="K8" s="106"/>
      <c r="L8" s="106"/>
      <c r="M8" s="106"/>
      <c r="N8" s="106"/>
      <c r="O8" s="131"/>
      <c r="P8" s="106"/>
      <c r="Q8" s="102">
        <f aca="true" t="shared" si="0" ref="Q8:Q17">IF(OR(N8=0,N8=""),"",ROUND((P8-N8)/N8*100,2))</f>
      </c>
      <c r="R8" s="103"/>
    </row>
    <row r="9" spans="1:18" s="70" customFormat="1" ht="15.75" customHeight="1">
      <c r="A9" s="97"/>
      <c r="B9" s="103"/>
      <c r="C9" s="103"/>
      <c r="D9" s="103"/>
      <c r="E9" s="104"/>
      <c r="F9" s="104"/>
      <c r="G9" s="134"/>
      <c r="H9" s="105"/>
      <c r="I9" s="106"/>
      <c r="J9" s="106"/>
      <c r="K9" s="106"/>
      <c r="L9" s="106"/>
      <c r="M9" s="106"/>
      <c r="N9" s="106"/>
      <c r="O9" s="131"/>
      <c r="P9" s="106"/>
      <c r="Q9" s="102">
        <f t="shared" si="0"/>
      </c>
      <c r="R9" s="103"/>
    </row>
    <row r="10" spans="1:18" s="70" customFormat="1" ht="15.75" customHeight="1">
      <c r="A10" s="97"/>
      <c r="B10" s="103"/>
      <c r="C10" s="103"/>
      <c r="D10" s="103"/>
      <c r="E10" s="104"/>
      <c r="F10" s="104"/>
      <c r="G10" s="134"/>
      <c r="H10" s="105"/>
      <c r="I10" s="106"/>
      <c r="J10" s="106"/>
      <c r="K10" s="106"/>
      <c r="L10" s="106"/>
      <c r="M10" s="106"/>
      <c r="N10" s="106"/>
      <c r="O10" s="131"/>
      <c r="P10" s="106"/>
      <c r="Q10" s="102">
        <f t="shared" si="0"/>
      </c>
      <c r="R10" s="103"/>
    </row>
    <row r="11" spans="1:18" s="70" customFormat="1" ht="15.75" customHeight="1">
      <c r="A11" s="97"/>
      <c r="B11" s="103"/>
      <c r="C11" s="103"/>
      <c r="D11" s="103"/>
      <c r="E11" s="104"/>
      <c r="F11" s="104"/>
      <c r="G11" s="134"/>
      <c r="H11" s="105"/>
      <c r="I11" s="106"/>
      <c r="J11" s="106"/>
      <c r="K11" s="106"/>
      <c r="L11" s="106"/>
      <c r="M11" s="106"/>
      <c r="N11" s="106"/>
      <c r="O11" s="131"/>
      <c r="P11" s="106"/>
      <c r="Q11" s="102">
        <f t="shared" si="0"/>
      </c>
      <c r="R11" s="103"/>
    </row>
    <row r="12" spans="1:18" s="70" customFormat="1" ht="15.75" customHeight="1">
      <c r="A12" s="97"/>
      <c r="B12" s="103"/>
      <c r="C12" s="103"/>
      <c r="D12" s="103"/>
      <c r="E12" s="104"/>
      <c r="F12" s="104"/>
      <c r="G12" s="134"/>
      <c r="H12" s="105"/>
      <c r="I12" s="106"/>
      <c r="J12" s="106"/>
      <c r="K12" s="106"/>
      <c r="L12" s="106"/>
      <c r="M12" s="106"/>
      <c r="N12" s="106"/>
      <c r="O12" s="131"/>
      <c r="P12" s="106"/>
      <c r="Q12" s="102">
        <f t="shared" si="0"/>
      </c>
      <c r="R12" s="103"/>
    </row>
    <row r="13" spans="1:18" s="70" customFormat="1" ht="15.75" customHeight="1">
      <c r="A13" s="97"/>
      <c r="B13" s="103"/>
      <c r="C13" s="103"/>
      <c r="D13" s="103"/>
      <c r="E13" s="104"/>
      <c r="F13" s="104"/>
      <c r="G13" s="134"/>
      <c r="H13" s="105"/>
      <c r="I13" s="106"/>
      <c r="J13" s="106"/>
      <c r="K13" s="107"/>
      <c r="L13" s="107"/>
      <c r="M13" s="107"/>
      <c r="N13" s="106"/>
      <c r="O13" s="131"/>
      <c r="P13" s="106"/>
      <c r="Q13" s="102">
        <f t="shared" si="0"/>
      </c>
      <c r="R13" s="103"/>
    </row>
    <row r="14" spans="1:18" s="70" customFormat="1" ht="15.75" customHeight="1">
      <c r="A14" s="97"/>
      <c r="B14" s="103"/>
      <c r="C14" s="103"/>
      <c r="D14" s="103"/>
      <c r="E14" s="104"/>
      <c r="F14" s="104"/>
      <c r="G14" s="134"/>
      <c r="H14" s="105"/>
      <c r="I14" s="106"/>
      <c r="J14" s="106"/>
      <c r="K14" s="106"/>
      <c r="L14" s="106"/>
      <c r="M14" s="106"/>
      <c r="N14" s="106"/>
      <c r="O14" s="131"/>
      <c r="P14" s="106"/>
      <c r="Q14" s="102">
        <f t="shared" si="0"/>
      </c>
      <c r="R14" s="103"/>
    </row>
    <row r="15" spans="1:18" s="70" customFormat="1" ht="15.75" customHeight="1">
      <c r="A15" s="97"/>
      <c r="B15" s="103"/>
      <c r="C15" s="103"/>
      <c r="D15" s="103"/>
      <c r="E15" s="104"/>
      <c r="F15" s="104"/>
      <c r="G15" s="134"/>
      <c r="H15" s="105"/>
      <c r="I15" s="106"/>
      <c r="J15" s="106"/>
      <c r="K15" s="106"/>
      <c r="L15" s="106"/>
      <c r="M15" s="106"/>
      <c r="N15" s="106"/>
      <c r="O15" s="131"/>
      <c r="P15" s="106"/>
      <c r="Q15" s="102">
        <f t="shared" si="0"/>
      </c>
      <c r="R15" s="103"/>
    </row>
    <row r="16" spans="1:18" s="70" customFormat="1" ht="15.75" customHeight="1">
      <c r="A16" s="97"/>
      <c r="B16" s="103"/>
      <c r="C16" s="103"/>
      <c r="D16" s="103"/>
      <c r="E16" s="104"/>
      <c r="F16" s="104"/>
      <c r="G16" s="134"/>
      <c r="H16" s="105"/>
      <c r="I16" s="106"/>
      <c r="J16" s="106"/>
      <c r="K16" s="106"/>
      <c r="L16" s="106"/>
      <c r="M16" s="106"/>
      <c r="N16" s="106"/>
      <c r="O16" s="131"/>
      <c r="P16" s="106"/>
      <c r="Q16" s="102">
        <f t="shared" si="0"/>
      </c>
      <c r="R16" s="103"/>
    </row>
    <row r="17" spans="1:18" s="70" customFormat="1" ht="15.75" customHeight="1">
      <c r="A17" s="108" t="s">
        <v>381</v>
      </c>
      <c r="B17" s="109"/>
      <c r="C17" s="109"/>
      <c r="D17" s="109"/>
      <c r="E17" s="109"/>
      <c r="F17" s="109"/>
      <c r="G17" s="110"/>
      <c r="H17" s="105"/>
      <c r="I17" s="106"/>
      <c r="J17" s="107">
        <f>SUM(J6:J16)</f>
        <v>0</v>
      </c>
      <c r="K17" s="106"/>
      <c r="L17" s="106"/>
      <c r="M17" s="106"/>
      <c r="N17" s="107">
        <f>SUM(N6:N16)</f>
        <v>0</v>
      </c>
      <c r="O17" s="142"/>
      <c r="P17" s="107">
        <f>SUM(P6:P16)</f>
        <v>0</v>
      </c>
      <c r="Q17" s="102">
        <f t="shared" si="0"/>
      </c>
      <c r="R17" s="103"/>
    </row>
  </sheetData>
  <sheetProtection/>
  <mergeCells count="19">
    <mergeCell ref="A17:G17"/>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s>
  <dataValidations count="1">
    <dataValidation allowBlank="1" showInputMessage="1" showErrorMessage="1" imeMode="off" sqref="A4"/>
  </dataValidations>
  <hyperlinks>
    <hyperlink ref="A2" location="表6长负汇总!A1" display="=IF(表3流资汇总!$A$2=&quot;&quot;,&quot;&quot;,表3流资汇总!$A$2)"/>
    <hyperlink ref="B2" location="科目索引!H22" display="=IF(评估申报表填表摘要!$A$2=&quot;&quot;,&quot;&quot;,评估申报表填表摘要!$A$2)"/>
  </hyperlinks>
  <printOptions horizontalCentered="1"/>
  <pageMargins left="0.5511811023622047" right="0.5511811023622047" top="0.5905511811023623" bottom="0.7874015748031497" header="0.9842519685039371" footer="0.4724409448818898"/>
  <pageSetup horizontalDpi="600" verticalDpi="600" orientation="landscape" paperSize="9" scale="90"/>
  <headerFooter alignWithMargins="0">
    <oddHeader>&amp;R&amp;9表6-1
共&amp;N页第&amp;P页
金额单位：人民币元</oddHeader>
    <oddFooter>&amp;L&amp;9被评估单位（或产权持有单位）填表人：
填表日期：     年  月  日&amp;C&amp;9评估人员：冯敏云、毕兆强
</oddFooter>
  </headerFooter>
</worksheet>
</file>

<file path=xl/worksheets/sheet73.xml><?xml version="1.0" encoding="utf-8"?>
<worksheet xmlns="http://schemas.openxmlformats.org/spreadsheetml/2006/main" xmlns:r="http://schemas.openxmlformats.org/officeDocument/2006/relationships">
  <dimension ref="A1:K30"/>
  <sheetViews>
    <sheetView workbookViewId="0" topLeftCell="A1">
      <pane xSplit="2" ySplit="5" topLeftCell="C12" activePane="bottomRight" state="frozen"/>
      <selection pane="bottomRight" activeCell="W7" sqref="W7:W31"/>
    </sheetView>
  </sheetViews>
  <sheetFormatPr defaultColWidth="9.00390625" defaultRowHeight="15.75" customHeight="1"/>
  <cols>
    <col min="1" max="1" width="4.625" style="71" customWidth="1"/>
    <col min="2" max="2" width="23.50390625" style="72" customWidth="1"/>
    <col min="3" max="3" width="10.625" style="72" customWidth="1"/>
    <col min="4" max="5" width="6.625" style="73" customWidth="1"/>
    <col min="6" max="6" width="7.625" style="71" customWidth="1"/>
    <col min="7" max="9" width="14.625" style="74" customWidth="1"/>
    <col min="10" max="10" width="6.75390625" style="75" bestFit="1" customWidth="1"/>
    <col min="11" max="11" width="10.625" style="72" customWidth="1"/>
    <col min="12" max="16384" width="9.00390625" style="73" customWidth="1"/>
  </cols>
  <sheetData>
    <row r="1" spans="1:11" s="69" customFormat="1" ht="24.75" customHeight="1">
      <c r="A1" s="76" t="s">
        <v>755</v>
      </c>
      <c r="B1" s="77"/>
      <c r="C1" s="77"/>
      <c r="D1" s="78"/>
      <c r="E1" s="78"/>
      <c r="F1" s="76"/>
      <c r="G1" s="79"/>
      <c r="H1" s="79"/>
      <c r="I1" s="79"/>
      <c r="J1" s="80"/>
      <c r="K1" s="77"/>
    </row>
    <row r="2" spans="1:11" s="70" customFormat="1" ht="13.5" customHeight="1">
      <c r="A2" s="81" t="str">
        <f>IF('表3流资汇总'!$A$2="","",'表3流资汇总'!$A$2)</f>
        <v>返回</v>
      </c>
      <c r="B2" s="82" t="str">
        <f>IF('评估申报表填表摘要'!$A$2="","",'评估申报表填表摘要'!$A$2)</f>
        <v>返回索引页</v>
      </c>
      <c r="C2" s="84"/>
      <c r="D2" s="83"/>
      <c r="F2" s="113"/>
      <c r="G2" s="85"/>
      <c r="H2" s="85"/>
      <c r="I2" s="85"/>
      <c r="J2" s="86"/>
      <c r="K2" s="111"/>
    </row>
    <row r="3" spans="1:11" s="70" customFormat="1" ht="13.5" customHeight="1">
      <c r="A3" s="87" t="str">
        <f>'结果汇总'!$A$3</f>
        <v>  评估基准日：2020年3月12日</v>
      </c>
      <c r="B3" s="88"/>
      <c r="C3" s="88"/>
      <c r="D3" s="89"/>
      <c r="E3" s="89"/>
      <c r="F3" s="87"/>
      <c r="G3" s="90"/>
      <c r="H3" s="90"/>
      <c r="I3" s="90"/>
      <c r="J3" s="91"/>
      <c r="K3" s="88"/>
    </row>
    <row r="4" spans="1:11" s="70" customFormat="1" ht="13.5" customHeight="1">
      <c r="A4" s="92" t="str">
        <f>'结果汇总'!$A$4</f>
        <v>被评估单位（或者产权持有单位）：左世合、周海翔、云南渝庆建筑劳务有限公司</v>
      </c>
      <c r="B4" s="93"/>
      <c r="C4" s="93"/>
      <c r="D4" s="94"/>
      <c r="E4" s="94"/>
      <c r="F4" s="129"/>
      <c r="G4" s="95"/>
      <c r="H4" s="95"/>
      <c r="I4" s="95"/>
      <c r="J4" s="96"/>
      <c r="K4" s="112"/>
    </row>
    <row r="5" spans="1:11" s="70" customFormat="1" ht="15.75" customHeight="1">
      <c r="A5" s="97" t="s">
        <v>139</v>
      </c>
      <c r="B5" s="98" t="s">
        <v>756</v>
      </c>
      <c r="C5" s="98" t="s">
        <v>575</v>
      </c>
      <c r="D5" s="99" t="s">
        <v>409</v>
      </c>
      <c r="E5" s="99" t="s">
        <v>564</v>
      </c>
      <c r="F5" s="130" t="s">
        <v>757</v>
      </c>
      <c r="G5" s="100" t="s">
        <v>113</v>
      </c>
      <c r="H5" s="101" t="s">
        <v>114</v>
      </c>
      <c r="I5" s="101" t="s">
        <v>115</v>
      </c>
      <c r="J5" s="102" t="s">
        <v>117</v>
      </c>
      <c r="K5" s="98" t="s">
        <v>380</v>
      </c>
    </row>
    <row r="6" spans="1:11" s="70" customFormat="1" ht="15.75" customHeight="1">
      <c r="A6" s="97"/>
      <c r="B6" s="103"/>
      <c r="C6" s="105"/>
      <c r="D6" s="104"/>
      <c r="E6" s="104"/>
      <c r="F6" s="131"/>
      <c r="G6" s="106"/>
      <c r="H6" s="106"/>
      <c r="I6" s="106"/>
      <c r="J6" s="102">
        <f aca="true" t="shared" si="0" ref="J6:J30">IF(OR(H6=0,H6=""),"",ROUND((I6-H6)/H6*100,2))</f>
      </c>
      <c r="K6" s="103"/>
    </row>
    <row r="7" spans="1:11" s="70" customFormat="1" ht="15.75" customHeight="1">
      <c r="A7" s="97"/>
      <c r="B7" s="103"/>
      <c r="C7" s="105"/>
      <c r="D7" s="104"/>
      <c r="E7" s="104"/>
      <c r="F7" s="131"/>
      <c r="G7" s="106"/>
      <c r="H7" s="106"/>
      <c r="I7" s="106"/>
      <c r="J7" s="102">
        <f t="shared" si="0"/>
      </c>
      <c r="K7" s="103"/>
    </row>
    <row r="8" spans="1:11" s="70" customFormat="1" ht="15.75" customHeight="1">
      <c r="A8" s="97"/>
      <c r="B8" s="103"/>
      <c r="C8" s="105"/>
      <c r="D8" s="104"/>
      <c r="E8" s="104"/>
      <c r="F8" s="131"/>
      <c r="G8" s="106"/>
      <c r="H8" s="106"/>
      <c r="I8" s="106"/>
      <c r="J8" s="102">
        <f t="shared" si="0"/>
      </c>
      <c r="K8" s="103"/>
    </row>
    <row r="9" spans="1:11" s="70" customFormat="1" ht="15.75" customHeight="1">
      <c r="A9" s="97"/>
      <c r="B9" s="103"/>
      <c r="C9" s="105"/>
      <c r="D9" s="104"/>
      <c r="E9" s="104"/>
      <c r="F9" s="131"/>
      <c r="G9" s="106"/>
      <c r="H9" s="106"/>
      <c r="I9" s="106"/>
      <c r="J9" s="102">
        <f t="shared" si="0"/>
      </c>
      <c r="K9" s="103"/>
    </row>
    <row r="10" spans="1:11" s="70" customFormat="1" ht="15.75" customHeight="1">
      <c r="A10" s="97"/>
      <c r="B10" s="103"/>
      <c r="C10" s="105"/>
      <c r="D10" s="104"/>
      <c r="E10" s="104"/>
      <c r="F10" s="131"/>
      <c r="G10" s="106"/>
      <c r="H10" s="106"/>
      <c r="I10" s="106"/>
      <c r="J10" s="102">
        <f t="shared" si="0"/>
      </c>
      <c r="K10" s="103"/>
    </row>
    <row r="11" spans="1:11" s="70" customFormat="1" ht="15.75" customHeight="1">
      <c r="A11" s="97"/>
      <c r="B11" s="103"/>
      <c r="C11" s="105"/>
      <c r="D11" s="104"/>
      <c r="E11" s="104"/>
      <c r="F11" s="131"/>
      <c r="G11" s="106"/>
      <c r="H11" s="106"/>
      <c r="I11" s="106"/>
      <c r="J11" s="102">
        <f t="shared" si="0"/>
      </c>
      <c r="K11" s="103"/>
    </row>
    <row r="12" spans="1:11" s="70" customFormat="1" ht="15.75" customHeight="1">
      <c r="A12" s="97"/>
      <c r="B12" s="103"/>
      <c r="C12" s="105"/>
      <c r="D12" s="104"/>
      <c r="E12" s="104"/>
      <c r="F12" s="131"/>
      <c r="G12" s="106"/>
      <c r="H12" s="106"/>
      <c r="I12" s="106"/>
      <c r="J12" s="102">
        <f t="shared" si="0"/>
      </c>
      <c r="K12" s="103"/>
    </row>
    <row r="13" spans="1:11" s="70" customFormat="1" ht="15.75" customHeight="1">
      <c r="A13" s="97"/>
      <c r="B13" s="103"/>
      <c r="C13" s="105"/>
      <c r="D13" s="104"/>
      <c r="E13" s="104"/>
      <c r="F13" s="131"/>
      <c r="G13" s="106"/>
      <c r="H13" s="106"/>
      <c r="I13" s="106"/>
      <c r="J13" s="102">
        <f t="shared" si="0"/>
      </c>
      <c r="K13" s="103"/>
    </row>
    <row r="14" spans="1:11" s="70" customFormat="1" ht="15.75" customHeight="1">
      <c r="A14" s="97"/>
      <c r="B14" s="103"/>
      <c r="C14" s="105"/>
      <c r="D14" s="104"/>
      <c r="E14" s="104"/>
      <c r="F14" s="131"/>
      <c r="G14" s="106"/>
      <c r="H14" s="106"/>
      <c r="I14" s="106"/>
      <c r="J14" s="102">
        <f t="shared" si="0"/>
      </c>
      <c r="K14" s="103"/>
    </row>
    <row r="15" spans="1:11" s="70" customFormat="1" ht="15.75" customHeight="1">
      <c r="A15" s="97"/>
      <c r="B15" s="103"/>
      <c r="C15" s="105"/>
      <c r="D15" s="104"/>
      <c r="E15" s="104"/>
      <c r="F15" s="131"/>
      <c r="G15" s="106"/>
      <c r="H15" s="106"/>
      <c r="I15" s="106"/>
      <c r="J15" s="102">
        <f t="shared" si="0"/>
      </c>
      <c r="K15" s="103"/>
    </row>
    <row r="16" spans="1:11" s="70" customFormat="1" ht="15.75" customHeight="1">
      <c r="A16" s="97"/>
      <c r="B16" s="103"/>
      <c r="C16" s="105"/>
      <c r="D16" s="104"/>
      <c r="E16" s="104"/>
      <c r="F16" s="131"/>
      <c r="G16" s="106"/>
      <c r="H16" s="106"/>
      <c r="I16" s="106"/>
      <c r="J16" s="102">
        <f t="shared" si="0"/>
      </c>
      <c r="K16" s="103"/>
    </row>
    <row r="17" spans="1:11" s="70" customFormat="1" ht="15.75" customHeight="1">
      <c r="A17" s="97"/>
      <c r="B17" s="103"/>
      <c r="C17" s="105"/>
      <c r="D17" s="104"/>
      <c r="E17" s="104"/>
      <c r="F17" s="131"/>
      <c r="G17" s="106"/>
      <c r="H17" s="106"/>
      <c r="I17" s="106"/>
      <c r="J17" s="102">
        <f t="shared" si="0"/>
      </c>
      <c r="K17" s="103"/>
    </row>
    <row r="18" spans="1:11" s="70" customFormat="1" ht="15.75" customHeight="1">
      <c r="A18" s="97"/>
      <c r="B18" s="103"/>
      <c r="C18" s="105"/>
      <c r="D18" s="104"/>
      <c r="E18" s="104"/>
      <c r="F18" s="131"/>
      <c r="G18" s="106"/>
      <c r="H18" s="106"/>
      <c r="I18" s="106"/>
      <c r="J18" s="102">
        <f t="shared" si="0"/>
      </c>
      <c r="K18" s="103"/>
    </row>
    <row r="19" spans="1:11" s="70" customFormat="1" ht="15.75" customHeight="1">
      <c r="A19" s="97"/>
      <c r="B19" s="103"/>
      <c r="C19" s="105"/>
      <c r="D19" s="104"/>
      <c r="E19" s="104"/>
      <c r="F19" s="131"/>
      <c r="G19" s="106"/>
      <c r="H19" s="106"/>
      <c r="I19" s="106"/>
      <c r="J19" s="102"/>
      <c r="K19" s="103"/>
    </row>
    <row r="20" spans="1:11" s="70" customFormat="1" ht="15.75" customHeight="1">
      <c r="A20" s="97"/>
      <c r="B20" s="103"/>
      <c r="C20" s="105"/>
      <c r="D20" s="104"/>
      <c r="E20" s="104"/>
      <c r="F20" s="131"/>
      <c r="G20" s="106"/>
      <c r="H20" s="106"/>
      <c r="I20" s="106"/>
      <c r="J20" s="102"/>
      <c r="K20" s="103"/>
    </row>
    <row r="21" spans="1:11" s="70" customFormat="1" ht="15.75" customHeight="1">
      <c r="A21" s="97"/>
      <c r="B21" s="103"/>
      <c r="C21" s="105"/>
      <c r="D21" s="104"/>
      <c r="E21" s="104"/>
      <c r="F21" s="131"/>
      <c r="G21" s="106"/>
      <c r="H21" s="106"/>
      <c r="I21" s="106"/>
      <c r="J21" s="102">
        <f t="shared" si="0"/>
      </c>
      <c r="K21" s="103"/>
    </row>
    <row r="22" spans="1:11" s="70" customFormat="1" ht="15.75" customHeight="1">
      <c r="A22" s="97"/>
      <c r="B22" s="103"/>
      <c r="C22" s="105"/>
      <c r="D22" s="104"/>
      <c r="E22" s="104"/>
      <c r="F22" s="131"/>
      <c r="G22" s="106"/>
      <c r="H22" s="106"/>
      <c r="I22" s="106"/>
      <c r="J22" s="102">
        <f t="shared" si="0"/>
      </c>
      <c r="K22" s="103"/>
    </row>
    <row r="23" spans="1:11" s="70" customFormat="1" ht="15.75" customHeight="1">
      <c r="A23" s="97"/>
      <c r="B23" s="103"/>
      <c r="C23" s="105"/>
      <c r="D23" s="104"/>
      <c r="E23" s="104"/>
      <c r="F23" s="131"/>
      <c r="G23" s="106"/>
      <c r="H23" s="106"/>
      <c r="I23" s="106"/>
      <c r="J23" s="102">
        <f t="shared" si="0"/>
      </c>
      <c r="K23" s="103"/>
    </row>
    <row r="24" spans="1:11" s="70" customFormat="1" ht="15.75" customHeight="1">
      <c r="A24" s="97"/>
      <c r="B24" s="103"/>
      <c r="C24" s="105"/>
      <c r="D24" s="104"/>
      <c r="E24" s="104"/>
      <c r="F24" s="131"/>
      <c r="G24" s="106"/>
      <c r="H24" s="106"/>
      <c r="I24" s="106"/>
      <c r="J24" s="102">
        <f t="shared" si="0"/>
      </c>
      <c r="K24" s="103"/>
    </row>
    <row r="25" spans="1:11" s="70" customFormat="1" ht="15.75" customHeight="1">
      <c r="A25" s="97"/>
      <c r="B25" s="103"/>
      <c r="C25" s="105"/>
      <c r="D25" s="104"/>
      <c r="E25" s="104"/>
      <c r="F25" s="131"/>
      <c r="G25" s="106"/>
      <c r="H25" s="106"/>
      <c r="I25" s="106"/>
      <c r="J25" s="102">
        <f t="shared" si="0"/>
      </c>
      <c r="K25" s="103"/>
    </row>
    <row r="26" spans="1:11" s="70" customFormat="1" ht="15.75" customHeight="1">
      <c r="A26" s="97"/>
      <c r="B26" s="103"/>
      <c r="C26" s="105"/>
      <c r="D26" s="104"/>
      <c r="E26" s="104"/>
      <c r="F26" s="131"/>
      <c r="G26" s="106"/>
      <c r="H26" s="106"/>
      <c r="I26" s="106"/>
      <c r="J26" s="102">
        <f t="shared" si="0"/>
      </c>
      <c r="K26" s="103"/>
    </row>
    <row r="27" spans="1:11" s="70" customFormat="1" ht="15.75" customHeight="1">
      <c r="A27" s="97"/>
      <c r="B27" s="103"/>
      <c r="C27" s="105"/>
      <c r="D27" s="104"/>
      <c r="E27" s="104"/>
      <c r="F27" s="131"/>
      <c r="G27" s="106"/>
      <c r="H27" s="106"/>
      <c r="I27" s="106"/>
      <c r="J27" s="102">
        <f t="shared" si="0"/>
      </c>
      <c r="K27" s="103"/>
    </row>
    <row r="28" spans="1:11" s="70" customFormat="1" ht="15.75" customHeight="1">
      <c r="A28" s="97"/>
      <c r="B28" s="103"/>
      <c r="C28" s="105"/>
      <c r="D28" s="104"/>
      <c r="E28" s="104"/>
      <c r="F28" s="131"/>
      <c r="G28" s="106"/>
      <c r="H28" s="106"/>
      <c r="I28" s="106"/>
      <c r="J28" s="102">
        <f t="shared" si="0"/>
      </c>
      <c r="K28" s="103"/>
    </row>
    <row r="29" spans="1:11" s="70" customFormat="1" ht="15.75" customHeight="1">
      <c r="A29" s="97"/>
      <c r="B29" s="103"/>
      <c r="C29" s="105"/>
      <c r="D29" s="104"/>
      <c r="E29" s="104"/>
      <c r="F29" s="131"/>
      <c r="G29" s="106"/>
      <c r="H29" s="106"/>
      <c r="I29" s="106"/>
      <c r="J29" s="102">
        <f t="shared" si="0"/>
      </c>
      <c r="K29" s="103"/>
    </row>
    <row r="30" spans="1:11" s="70" customFormat="1" ht="15.75" customHeight="1">
      <c r="A30" s="108" t="s">
        <v>381</v>
      </c>
      <c r="B30" s="109"/>
      <c r="C30" s="109"/>
      <c r="D30" s="109"/>
      <c r="E30" s="109"/>
      <c r="F30" s="110"/>
      <c r="G30" s="107">
        <f>SUM(G6:G29)</f>
        <v>0</v>
      </c>
      <c r="H30" s="107">
        <f>SUM(H6:H29)</f>
        <v>0</v>
      </c>
      <c r="I30" s="107">
        <f>SUM(I6:I29)</f>
        <v>0</v>
      </c>
      <c r="J30" s="102">
        <f t="shared" si="0"/>
      </c>
      <c r="K30" s="103"/>
    </row>
  </sheetData>
  <sheetProtection/>
  <mergeCells count="1">
    <mergeCell ref="A30:F30"/>
  </mergeCells>
  <dataValidations count="1">
    <dataValidation allowBlank="1" showInputMessage="1" showErrorMessage="1" imeMode="off" sqref="A4"/>
  </dataValidations>
  <hyperlinks>
    <hyperlink ref="A2" location="表6长负汇总!A1" display="=IF(表3流资汇总!$A$2=&quot;&quot;,&quot;&quot;,表3流资汇总!$A$2)"/>
    <hyperlink ref="B2" location="科目索引!H23" display="=IF(评估申报表填表摘要!$A$2=&quot;&quot;,&quot;&quot;,评估申报表填表摘要!$A$2)"/>
  </hyperlinks>
  <printOptions horizontalCentered="1"/>
  <pageMargins left="0.5511811023622047" right="0.5511811023622047" top="0.5905511811023623" bottom="0.7874015748031497" header="1.062992125984252" footer="0.4724409448818898"/>
  <pageSetup horizontalDpi="600" verticalDpi="600" orientation="landscape" paperSize="9"/>
  <headerFooter alignWithMargins="0">
    <oddHeader>&amp;R&amp;9表6-2
共&amp;N页第&amp;P页
金额单位：人民币元</oddHeader>
    <oddFooter>&amp;L&amp;9资产占有单位填表人：
填表日期：     年  月  日&amp;C&amp;9评估人员：
</oddFooter>
  </headerFooter>
</worksheet>
</file>

<file path=xl/worksheets/sheet74.xml><?xml version="1.0" encoding="utf-8"?>
<worksheet xmlns="http://schemas.openxmlformats.org/spreadsheetml/2006/main" xmlns:r="http://schemas.openxmlformats.org/officeDocument/2006/relationships">
  <dimension ref="A1:K30"/>
  <sheetViews>
    <sheetView workbookViewId="0" topLeftCell="A1">
      <pane xSplit="2" ySplit="6" topLeftCell="C16" activePane="bottomRight" state="frozen"/>
      <selection pane="bottomRight" activeCell="W7" sqref="W7:W31"/>
    </sheetView>
  </sheetViews>
  <sheetFormatPr defaultColWidth="9.00390625" defaultRowHeight="15.75" customHeight="1"/>
  <cols>
    <col min="1" max="1" width="4.625" style="71" customWidth="1"/>
    <col min="2" max="2" width="20.625" style="72" customWidth="1"/>
    <col min="3" max="3" width="6.625" style="73" customWidth="1"/>
    <col min="4" max="4" width="8.25390625" style="72" bestFit="1" customWidth="1"/>
    <col min="5" max="9" width="13.625" style="74" customWidth="1"/>
    <col min="10" max="10" width="6.75390625" style="75" bestFit="1" customWidth="1"/>
    <col min="11" max="11" width="6.00390625" style="72" bestFit="1" customWidth="1"/>
    <col min="12" max="16384" width="9.00390625" style="73" customWidth="1"/>
  </cols>
  <sheetData>
    <row r="1" spans="1:11" s="69" customFormat="1" ht="24.75" customHeight="1">
      <c r="A1" s="76" t="s">
        <v>758</v>
      </c>
      <c r="B1" s="77"/>
      <c r="C1" s="78"/>
      <c r="D1" s="77"/>
      <c r="E1" s="79"/>
      <c r="F1" s="79"/>
      <c r="G1" s="79"/>
      <c r="H1" s="79"/>
      <c r="I1" s="79"/>
      <c r="J1" s="80"/>
      <c r="K1" s="77"/>
    </row>
    <row r="2" spans="1:11" s="70" customFormat="1" ht="13.5" customHeight="1">
      <c r="A2" s="81" t="str">
        <f>IF('表3流资汇总'!$A$2="","",'表3流资汇总'!$A$2)</f>
        <v>返回</v>
      </c>
      <c r="B2" s="82" t="str">
        <f>IF('评估申报表填表摘要'!$A$2="","",'评估申报表填表摘要'!$A$2)</f>
        <v>返回索引页</v>
      </c>
      <c r="C2" s="83"/>
      <c r="D2" s="84"/>
      <c r="E2" s="117" t="s">
        <v>759</v>
      </c>
      <c r="F2" s="85"/>
      <c r="G2" s="85"/>
      <c r="H2" s="85"/>
      <c r="I2" s="85"/>
      <c r="J2" s="86"/>
      <c r="K2" s="111"/>
    </row>
    <row r="3" spans="1:11" s="70" customFormat="1" ht="13.5" customHeight="1">
      <c r="A3" s="87" t="str">
        <f>'结果汇总'!$A$3</f>
        <v>  评估基准日：2020年3月12日</v>
      </c>
      <c r="B3" s="88"/>
      <c r="C3" s="89"/>
      <c r="D3" s="88"/>
      <c r="E3" s="90"/>
      <c r="F3" s="90"/>
      <c r="G3" s="90"/>
      <c r="H3" s="90"/>
      <c r="I3" s="90"/>
      <c r="J3" s="91"/>
      <c r="K3" s="88"/>
    </row>
    <row r="4" spans="1:11" s="70" customFormat="1" ht="13.5" customHeight="1">
      <c r="A4" s="92" t="str">
        <f>'结果汇总'!$A$4</f>
        <v>被评估单位（或者产权持有单位）：左世合、周海翔、云南渝庆建筑劳务有限公司</v>
      </c>
      <c r="B4" s="93"/>
      <c r="C4" s="94"/>
      <c r="D4" s="93"/>
      <c r="E4" s="95"/>
      <c r="F4" s="95"/>
      <c r="G4" s="95"/>
      <c r="H4" s="95"/>
      <c r="I4" s="95"/>
      <c r="J4" s="96"/>
      <c r="K4" s="112"/>
    </row>
    <row r="5" spans="1:11" s="70" customFormat="1" ht="15.75" customHeight="1">
      <c r="A5" s="118" t="s">
        <v>139</v>
      </c>
      <c r="B5" s="119" t="s">
        <v>750</v>
      </c>
      <c r="C5" s="120" t="s">
        <v>409</v>
      </c>
      <c r="D5" s="119" t="s">
        <v>760</v>
      </c>
      <c r="E5" s="121" t="s">
        <v>113</v>
      </c>
      <c r="F5" s="122"/>
      <c r="G5" s="123"/>
      <c r="H5" s="124" t="s">
        <v>114</v>
      </c>
      <c r="I5" s="124" t="s">
        <v>115</v>
      </c>
      <c r="J5" s="102" t="s">
        <v>117</v>
      </c>
      <c r="K5" s="119" t="s">
        <v>380</v>
      </c>
    </row>
    <row r="6" spans="1:11" s="70" customFormat="1" ht="15.75" customHeight="1">
      <c r="A6" s="125"/>
      <c r="B6" s="126"/>
      <c r="C6" s="127"/>
      <c r="D6" s="126"/>
      <c r="E6" s="100" t="s">
        <v>761</v>
      </c>
      <c r="F6" s="100" t="s">
        <v>762</v>
      </c>
      <c r="G6" s="100" t="s">
        <v>763</v>
      </c>
      <c r="H6" s="128"/>
      <c r="I6" s="128"/>
      <c r="J6" s="102"/>
      <c r="K6" s="126"/>
    </row>
    <row r="7" spans="1:11" s="70" customFormat="1" ht="15.75" customHeight="1">
      <c r="A7" s="97"/>
      <c r="B7" s="103"/>
      <c r="C7" s="104"/>
      <c r="D7" s="105"/>
      <c r="E7" s="106"/>
      <c r="F7" s="106"/>
      <c r="G7" s="106"/>
      <c r="H7" s="106"/>
      <c r="I7" s="106"/>
      <c r="J7" s="102">
        <f aca="true" t="shared" si="0" ref="J7:J30">IF(OR(H7=0,H7=""),"",ROUND((I7-H7)/H7*100,2))</f>
      </c>
      <c r="K7" s="103"/>
    </row>
    <row r="8" spans="1:11" s="70" customFormat="1" ht="15.75" customHeight="1">
      <c r="A8" s="97"/>
      <c r="B8" s="103"/>
      <c r="C8" s="104"/>
      <c r="D8" s="105"/>
      <c r="E8" s="106"/>
      <c r="F8" s="106"/>
      <c r="G8" s="106"/>
      <c r="H8" s="106"/>
      <c r="I8" s="106"/>
      <c r="J8" s="102">
        <f t="shared" si="0"/>
      </c>
      <c r="K8" s="103"/>
    </row>
    <row r="9" spans="1:11" s="70" customFormat="1" ht="15.75" customHeight="1">
      <c r="A9" s="97"/>
      <c r="B9" s="103"/>
      <c r="C9" s="104"/>
      <c r="D9" s="105"/>
      <c r="E9" s="106"/>
      <c r="F9" s="106"/>
      <c r="G9" s="106"/>
      <c r="H9" s="106"/>
      <c r="I9" s="106"/>
      <c r="J9" s="102">
        <f t="shared" si="0"/>
      </c>
      <c r="K9" s="103"/>
    </row>
    <row r="10" spans="1:11" s="70" customFormat="1" ht="15.75" customHeight="1">
      <c r="A10" s="97"/>
      <c r="B10" s="103"/>
      <c r="C10" s="104"/>
      <c r="D10" s="105"/>
      <c r="E10" s="106"/>
      <c r="F10" s="106"/>
      <c r="G10" s="106"/>
      <c r="H10" s="106"/>
      <c r="I10" s="106"/>
      <c r="J10" s="102">
        <f t="shared" si="0"/>
      </c>
      <c r="K10" s="103"/>
    </row>
    <row r="11" spans="1:11" s="70" customFormat="1" ht="15.75" customHeight="1">
      <c r="A11" s="97"/>
      <c r="B11" s="103"/>
      <c r="C11" s="104"/>
      <c r="D11" s="105"/>
      <c r="E11" s="106"/>
      <c r="F11" s="106"/>
      <c r="G11" s="106"/>
      <c r="H11" s="106"/>
      <c r="I11" s="106"/>
      <c r="J11" s="102">
        <f t="shared" si="0"/>
      </c>
      <c r="K11" s="103"/>
    </row>
    <row r="12" spans="1:11" s="70" customFormat="1" ht="15.75" customHeight="1">
      <c r="A12" s="97"/>
      <c r="B12" s="103"/>
      <c r="C12" s="104"/>
      <c r="D12" s="105"/>
      <c r="E12" s="106"/>
      <c r="F12" s="106"/>
      <c r="G12" s="106"/>
      <c r="H12" s="106"/>
      <c r="I12" s="106"/>
      <c r="J12" s="102">
        <f t="shared" si="0"/>
      </c>
      <c r="K12" s="103"/>
    </row>
    <row r="13" spans="1:11" s="70" customFormat="1" ht="15.75" customHeight="1">
      <c r="A13" s="97"/>
      <c r="B13" s="103"/>
      <c r="C13" s="104"/>
      <c r="D13" s="105"/>
      <c r="E13" s="106"/>
      <c r="F13" s="106"/>
      <c r="G13" s="106"/>
      <c r="H13" s="106"/>
      <c r="I13" s="106"/>
      <c r="J13" s="102">
        <f t="shared" si="0"/>
      </c>
      <c r="K13" s="103"/>
    </row>
    <row r="14" spans="1:11" s="70" customFormat="1" ht="15.75" customHeight="1">
      <c r="A14" s="97"/>
      <c r="B14" s="103"/>
      <c r="C14" s="104"/>
      <c r="D14" s="105"/>
      <c r="E14" s="106"/>
      <c r="F14" s="106"/>
      <c r="G14" s="106"/>
      <c r="H14" s="106"/>
      <c r="I14" s="106"/>
      <c r="J14" s="102">
        <f t="shared" si="0"/>
      </c>
      <c r="K14" s="103"/>
    </row>
    <row r="15" spans="1:11" s="70" customFormat="1" ht="15.75" customHeight="1">
      <c r="A15" s="97"/>
      <c r="B15" s="103"/>
      <c r="C15" s="104"/>
      <c r="D15" s="105"/>
      <c r="E15" s="106"/>
      <c r="F15" s="106"/>
      <c r="G15" s="106"/>
      <c r="H15" s="106"/>
      <c r="I15" s="106"/>
      <c r="J15" s="102">
        <f t="shared" si="0"/>
      </c>
      <c r="K15" s="103"/>
    </row>
    <row r="16" spans="1:11" s="70" customFormat="1" ht="15.75" customHeight="1">
      <c r="A16" s="97"/>
      <c r="B16" s="103"/>
      <c r="C16" s="104"/>
      <c r="D16" s="105"/>
      <c r="E16" s="106"/>
      <c r="F16" s="106"/>
      <c r="G16" s="106"/>
      <c r="H16" s="106"/>
      <c r="I16" s="106"/>
      <c r="J16" s="102">
        <f t="shared" si="0"/>
      </c>
      <c r="K16" s="103"/>
    </row>
    <row r="17" spans="1:11" s="70" customFormat="1" ht="15.75" customHeight="1">
      <c r="A17" s="97"/>
      <c r="B17" s="103"/>
      <c r="C17" s="104"/>
      <c r="D17" s="105"/>
      <c r="E17" s="106"/>
      <c r="F17" s="106"/>
      <c r="G17" s="106"/>
      <c r="H17" s="106"/>
      <c r="I17" s="106"/>
      <c r="J17" s="102">
        <f t="shared" si="0"/>
      </c>
      <c r="K17" s="103"/>
    </row>
    <row r="18" spans="1:11" s="70" customFormat="1" ht="15.75" customHeight="1">
      <c r="A18" s="97"/>
      <c r="B18" s="103"/>
      <c r="C18" s="104"/>
      <c r="D18" s="105"/>
      <c r="E18" s="106"/>
      <c r="F18" s="106"/>
      <c r="G18" s="106"/>
      <c r="H18" s="106"/>
      <c r="I18" s="106"/>
      <c r="J18" s="102">
        <f t="shared" si="0"/>
      </c>
      <c r="K18" s="103"/>
    </row>
    <row r="19" spans="1:11" s="70" customFormat="1" ht="15.75" customHeight="1">
      <c r="A19" s="97"/>
      <c r="B19" s="103"/>
      <c r="C19" s="104"/>
      <c r="D19" s="105"/>
      <c r="E19" s="106"/>
      <c r="F19" s="106"/>
      <c r="G19" s="106"/>
      <c r="H19" s="106"/>
      <c r="I19" s="106"/>
      <c r="J19" s="102"/>
      <c r="K19" s="103"/>
    </row>
    <row r="20" spans="1:11" s="70" customFormat="1" ht="15.75" customHeight="1">
      <c r="A20" s="97"/>
      <c r="B20" s="103"/>
      <c r="C20" s="104"/>
      <c r="D20" s="105"/>
      <c r="E20" s="106"/>
      <c r="F20" s="106"/>
      <c r="G20" s="106"/>
      <c r="H20" s="106"/>
      <c r="I20" s="106"/>
      <c r="J20" s="102"/>
      <c r="K20" s="103"/>
    </row>
    <row r="21" spans="1:11" s="70" customFormat="1" ht="15.75" customHeight="1">
      <c r="A21" s="97"/>
      <c r="B21" s="103"/>
      <c r="C21" s="104"/>
      <c r="D21" s="105"/>
      <c r="E21" s="106"/>
      <c r="F21" s="106"/>
      <c r="G21" s="106"/>
      <c r="H21" s="106"/>
      <c r="I21" s="106"/>
      <c r="J21" s="102">
        <f t="shared" si="0"/>
      </c>
      <c r="K21" s="103"/>
    </row>
    <row r="22" spans="1:11" s="70" customFormat="1" ht="15.75" customHeight="1">
      <c r="A22" s="97"/>
      <c r="B22" s="103"/>
      <c r="C22" s="104"/>
      <c r="D22" s="105"/>
      <c r="E22" s="106"/>
      <c r="F22" s="106"/>
      <c r="G22" s="106"/>
      <c r="H22" s="106"/>
      <c r="I22" s="106"/>
      <c r="J22" s="102">
        <f t="shared" si="0"/>
      </c>
      <c r="K22" s="103"/>
    </row>
    <row r="23" spans="1:11" s="70" customFormat="1" ht="15.75" customHeight="1">
      <c r="A23" s="97"/>
      <c r="B23" s="103"/>
      <c r="C23" s="104"/>
      <c r="D23" s="105"/>
      <c r="E23" s="106"/>
      <c r="F23" s="106"/>
      <c r="G23" s="106"/>
      <c r="H23" s="106"/>
      <c r="I23" s="106"/>
      <c r="J23" s="102">
        <f t="shared" si="0"/>
      </c>
      <c r="K23" s="103"/>
    </row>
    <row r="24" spans="1:11" s="70" customFormat="1" ht="15.75" customHeight="1">
      <c r="A24" s="97"/>
      <c r="B24" s="103"/>
      <c r="C24" s="104"/>
      <c r="D24" s="105"/>
      <c r="E24" s="106"/>
      <c r="F24" s="106"/>
      <c r="G24" s="106"/>
      <c r="H24" s="106"/>
      <c r="I24" s="106"/>
      <c r="J24" s="102">
        <f t="shared" si="0"/>
      </c>
      <c r="K24" s="103"/>
    </row>
    <row r="25" spans="1:11" s="70" customFormat="1" ht="15.75" customHeight="1">
      <c r="A25" s="97"/>
      <c r="B25" s="103"/>
      <c r="C25" s="104"/>
      <c r="D25" s="105"/>
      <c r="E25" s="106"/>
      <c r="F25" s="106"/>
      <c r="G25" s="106"/>
      <c r="H25" s="106"/>
      <c r="I25" s="106"/>
      <c r="J25" s="102">
        <f t="shared" si="0"/>
      </c>
      <c r="K25" s="103"/>
    </row>
    <row r="26" spans="1:11" s="70" customFormat="1" ht="15.75" customHeight="1">
      <c r="A26" s="97"/>
      <c r="B26" s="103"/>
      <c r="C26" s="104"/>
      <c r="D26" s="105"/>
      <c r="E26" s="106"/>
      <c r="F26" s="106"/>
      <c r="G26" s="106"/>
      <c r="H26" s="106"/>
      <c r="I26" s="106"/>
      <c r="J26" s="102">
        <f t="shared" si="0"/>
      </c>
      <c r="K26" s="103"/>
    </row>
    <row r="27" spans="1:11" s="70" customFormat="1" ht="15.75" customHeight="1">
      <c r="A27" s="97"/>
      <c r="B27" s="103"/>
      <c r="C27" s="104"/>
      <c r="D27" s="105"/>
      <c r="E27" s="106"/>
      <c r="F27" s="106"/>
      <c r="G27" s="106"/>
      <c r="H27" s="106"/>
      <c r="I27" s="106"/>
      <c r="J27" s="102">
        <f t="shared" si="0"/>
      </c>
      <c r="K27" s="103"/>
    </row>
    <row r="28" spans="1:11" s="70" customFormat="1" ht="15.75" customHeight="1">
      <c r="A28" s="97"/>
      <c r="B28" s="103"/>
      <c r="C28" s="104"/>
      <c r="D28" s="105"/>
      <c r="E28" s="106"/>
      <c r="F28" s="106"/>
      <c r="G28" s="106"/>
      <c r="H28" s="106"/>
      <c r="I28" s="106"/>
      <c r="J28" s="102">
        <f t="shared" si="0"/>
      </c>
      <c r="K28" s="103"/>
    </row>
    <row r="29" spans="1:11" s="70" customFormat="1" ht="15.75" customHeight="1">
      <c r="A29" s="97"/>
      <c r="B29" s="103"/>
      <c r="C29" s="104"/>
      <c r="D29" s="105"/>
      <c r="E29" s="106"/>
      <c r="F29" s="106"/>
      <c r="G29" s="106"/>
      <c r="H29" s="106"/>
      <c r="I29" s="106"/>
      <c r="J29" s="102">
        <f t="shared" si="0"/>
      </c>
      <c r="K29" s="103"/>
    </row>
    <row r="30" spans="1:11" s="70" customFormat="1" ht="15.75" customHeight="1">
      <c r="A30" s="108" t="s">
        <v>381</v>
      </c>
      <c r="B30" s="109"/>
      <c r="C30" s="109"/>
      <c r="D30" s="110"/>
      <c r="E30" s="107">
        <f>SUM(E7:E29)</f>
        <v>0</v>
      </c>
      <c r="F30" s="107">
        <f>SUM(F7:F29)</f>
        <v>0</v>
      </c>
      <c r="G30" s="107">
        <f>SUM(G7:G29)</f>
        <v>0</v>
      </c>
      <c r="H30" s="107">
        <f>SUM(H7:H29)</f>
        <v>0</v>
      </c>
      <c r="I30" s="107">
        <f>SUM(I7:I29)</f>
        <v>0</v>
      </c>
      <c r="J30" s="102">
        <f t="shared" si="0"/>
      </c>
      <c r="K30" s="103"/>
    </row>
  </sheetData>
  <sheetProtection/>
  <mergeCells count="10">
    <mergeCell ref="E5:G5"/>
    <mergeCell ref="A30:D30"/>
    <mergeCell ref="A5:A6"/>
    <mergeCell ref="B5:B6"/>
    <mergeCell ref="C5:C6"/>
    <mergeCell ref="D5:D6"/>
    <mergeCell ref="H5:H6"/>
    <mergeCell ref="I5:I6"/>
    <mergeCell ref="J5:J6"/>
    <mergeCell ref="K5:K6"/>
  </mergeCells>
  <dataValidations count="1">
    <dataValidation allowBlank="1" showInputMessage="1" showErrorMessage="1" imeMode="off" sqref="A4"/>
  </dataValidations>
  <hyperlinks>
    <hyperlink ref="A2" location="表6长负汇总!A1" display="=IF(表3流资汇总!$A$2=&quot;&quot;,&quot;&quot;,表3流资汇总!$A$2)"/>
    <hyperlink ref="B2" location="科目索引!H24" display="=IF(评估申报表填表摘要!$A$2=&quot;&quot;,&quot;&quot;,评估申报表填表摘要!$A$2)"/>
  </hyperlinks>
  <printOptions horizontalCentered="1"/>
  <pageMargins left="0.5511811023622047" right="0.5511811023622047" top="0.5905511811023623" bottom="0.7874015748031497" header="1.062992125984252" footer="0.32"/>
  <pageSetup horizontalDpi="600" verticalDpi="600" orientation="landscape" paperSize="9"/>
  <headerFooter alignWithMargins="0">
    <oddHeader>&amp;R&amp;9表6-3
共&amp;N页第&amp;P页
金额单位：人民币元</oddHeader>
    <oddFooter>&amp;L&amp;9资产占有单位填表人：
填表日期：     年  月  日&amp;C&amp;9评估人员：
</oddFooter>
  </headerFooter>
</worksheet>
</file>

<file path=xl/worksheets/sheet75.xml><?xml version="1.0" encoding="utf-8"?>
<worksheet xmlns="http://schemas.openxmlformats.org/spreadsheetml/2006/main" xmlns:r="http://schemas.openxmlformats.org/officeDocument/2006/relationships">
  <dimension ref="A1:I31"/>
  <sheetViews>
    <sheetView workbookViewId="0" topLeftCell="A1">
      <pane xSplit="2" ySplit="5" topLeftCell="C15" activePane="bottomRight" state="frozen"/>
      <selection pane="bottomRight" activeCell="W7" sqref="W7:W31"/>
    </sheetView>
  </sheetViews>
  <sheetFormatPr defaultColWidth="9.00390625" defaultRowHeight="15.75" customHeight="1"/>
  <cols>
    <col min="1" max="1" width="7.75390625" style="71" customWidth="1"/>
    <col min="2" max="2" width="22.625" style="72" customWidth="1"/>
    <col min="3" max="3" width="9.125" style="72" customWidth="1"/>
    <col min="4" max="4" width="10.625" style="73" customWidth="1"/>
    <col min="5" max="5" width="15.50390625" style="74" customWidth="1"/>
    <col min="6" max="7" width="16.00390625" style="74" customWidth="1"/>
    <col min="8" max="8" width="9.00390625" style="75" customWidth="1"/>
    <col min="9" max="9" width="14.125" style="72" customWidth="1"/>
    <col min="10" max="16384" width="9.00390625" style="73" customWidth="1"/>
  </cols>
  <sheetData>
    <row r="1" spans="1:9" s="69" customFormat="1" ht="24.75" customHeight="1">
      <c r="A1" s="76" t="s">
        <v>764</v>
      </c>
      <c r="B1" s="77"/>
      <c r="C1" s="77"/>
      <c r="D1" s="78"/>
      <c r="E1" s="79"/>
      <c r="F1" s="79"/>
      <c r="G1" s="79"/>
      <c r="H1" s="80"/>
      <c r="I1" s="77"/>
    </row>
    <row r="2" spans="1:9" s="70" customFormat="1" ht="13.5" customHeight="1">
      <c r="A2" s="81" t="str">
        <f>IF('表3流资汇总'!$A$2="","",'表3流资汇总'!$A$2)</f>
        <v>返回</v>
      </c>
      <c r="B2" s="82" t="str">
        <f>IF('评估申报表填表摘要'!$A$2="","",'评估申报表填表摘要'!$A$2)</f>
        <v>返回索引页</v>
      </c>
      <c r="C2" s="82"/>
      <c r="D2" s="83"/>
      <c r="E2" s="85"/>
      <c r="F2" s="85"/>
      <c r="G2" s="85"/>
      <c r="H2" s="86"/>
      <c r="I2" s="111"/>
    </row>
    <row r="3" spans="1:9" s="70" customFormat="1" ht="13.5" customHeight="1">
      <c r="A3" s="87" t="str">
        <f>'结果汇总'!$A$3</f>
        <v>  评估基准日：2020年3月12日</v>
      </c>
      <c r="B3" s="88"/>
      <c r="C3" s="88"/>
      <c r="D3" s="89"/>
      <c r="E3" s="90"/>
      <c r="F3" s="90"/>
      <c r="G3" s="90"/>
      <c r="H3" s="91"/>
      <c r="I3" s="88"/>
    </row>
    <row r="4" spans="1:9" s="70" customFormat="1" ht="13.5" customHeight="1">
      <c r="A4" s="92" t="str">
        <f>'结果汇总'!$A$4</f>
        <v>被评估单位（或者产权持有单位）：左世合、周海翔、云南渝庆建筑劳务有限公司</v>
      </c>
      <c r="B4" s="93"/>
      <c r="C4" s="93"/>
      <c r="D4" s="94"/>
      <c r="E4" s="95"/>
      <c r="F4" s="95"/>
      <c r="G4" s="95"/>
      <c r="H4" s="96"/>
      <c r="I4" s="112"/>
    </row>
    <row r="5" spans="1:9" s="70" customFormat="1" ht="15.75" customHeight="1">
      <c r="A5" s="97" t="s">
        <v>139</v>
      </c>
      <c r="B5" s="98" t="s">
        <v>750</v>
      </c>
      <c r="C5" s="98" t="s">
        <v>760</v>
      </c>
      <c r="D5" s="99" t="s">
        <v>409</v>
      </c>
      <c r="E5" s="100" t="s">
        <v>113</v>
      </c>
      <c r="F5" s="101" t="s">
        <v>114</v>
      </c>
      <c r="G5" s="101" t="s">
        <v>115</v>
      </c>
      <c r="H5" s="102" t="s">
        <v>117</v>
      </c>
      <c r="I5" s="98" t="s">
        <v>380</v>
      </c>
    </row>
    <row r="6" spans="1:9" s="70" customFormat="1" ht="15.75" customHeight="1">
      <c r="A6" s="97"/>
      <c r="B6" s="103"/>
      <c r="C6" s="103"/>
      <c r="D6" s="104"/>
      <c r="E6" s="106"/>
      <c r="F6" s="106"/>
      <c r="G6" s="106"/>
      <c r="H6" s="102">
        <f aca="true" t="shared" si="0" ref="H6:H29">IF(OR(F6=0,F6=""),"",ROUND((G6-F6)/F6*100,2))</f>
      </c>
      <c r="I6" s="103"/>
    </row>
    <row r="7" spans="1:9" s="70" customFormat="1" ht="15.75" customHeight="1">
      <c r="A7" s="97"/>
      <c r="B7" s="103"/>
      <c r="C7" s="103"/>
      <c r="D7" s="104"/>
      <c r="E7" s="106"/>
      <c r="F7" s="106"/>
      <c r="G7" s="106"/>
      <c r="H7" s="102">
        <f t="shared" si="0"/>
      </c>
      <c r="I7" s="103"/>
    </row>
    <row r="8" spans="1:9" s="70" customFormat="1" ht="15.75" customHeight="1">
      <c r="A8" s="97"/>
      <c r="B8" s="103"/>
      <c r="C8" s="103"/>
      <c r="D8" s="104"/>
      <c r="E8" s="106"/>
      <c r="F8" s="106"/>
      <c r="G8" s="106"/>
      <c r="H8" s="102">
        <f t="shared" si="0"/>
      </c>
      <c r="I8" s="103"/>
    </row>
    <row r="9" spans="1:9" s="70" customFormat="1" ht="15.75" customHeight="1">
      <c r="A9" s="97"/>
      <c r="B9" s="103"/>
      <c r="C9" s="103"/>
      <c r="D9" s="104"/>
      <c r="E9" s="106"/>
      <c r="F9" s="106"/>
      <c r="G9" s="106"/>
      <c r="H9" s="102">
        <f t="shared" si="0"/>
      </c>
      <c r="I9" s="103"/>
    </row>
    <row r="10" spans="1:9" s="70" customFormat="1" ht="15.75" customHeight="1">
      <c r="A10" s="97"/>
      <c r="B10" s="103"/>
      <c r="C10" s="103"/>
      <c r="D10" s="104"/>
      <c r="E10" s="106"/>
      <c r="F10" s="106"/>
      <c r="G10" s="106"/>
      <c r="H10" s="102">
        <f t="shared" si="0"/>
      </c>
      <c r="I10" s="103"/>
    </row>
    <row r="11" spans="1:9" s="70" customFormat="1" ht="15.75" customHeight="1">
      <c r="A11" s="97"/>
      <c r="B11" s="103"/>
      <c r="C11" s="103"/>
      <c r="D11" s="104"/>
      <c r="E11" s="106"/>
      <c r="F11" s="106"/>
      <c r="G11" s="106"/>
      <c r="H11" s="102">
        <f t="shared" si="0"/>
      </c>
      <c r="I11" s="103"/>
    </row>
    <row r="12" spans="1:9" s="70" customFormat="1" ht="15.75" customHeight="1">
      <c r="A12" s="97"/>
      <c r="B12" s="103"/>
      <c r="C12" s="103"/>
      <c r="D12" s="104"/>
      <c r="E12" s="106"/>
      <c r="F12" s="106"/>
      <c r="G12" s="106"/>
      <c r="H12" s="102">
        <f t="shared" si="0"/>
      </c>
      <c r="I12" s="103"/>
    </row>
    <row r="13" spans="1:9" s="70" customFormat="1" ht="15.75" customHeight="1">
      <c r="A13" s="97"/>
      <c r="B13" s="103"/>
      <c r="C13" s="103"/>
      <c r="D13" s="104"/>
      <c r="E13" s="106"/>
      <c r="F13" s="106"/>
      <c r="G13" s="106"/>
      <c r="H13" s="102">
        <f t="shared" si="0"/>
      </c>
      <c r="I13" s="103"/>
    </row>
    <row r="14" spans="1:9" s="70" customFormat="1" ht="15.75" customHeight="1">
      <c r="A14" s="97"/>
      <c r="B14" s="103"/>
      <c r="C14" s="103"/>
      <c r="D14" s="104"/>
      <c r="E14" s="106"/>
      <c r="F14" s="106"/>
      <c r="G14" s="106"/>
      <c r="H14" s="102">
        <f t="shared" si="0"/>
      </c>
      <c r="I14" s="103"/>
    </row>
    <row r="15" spans="1:9" s="70" customFormat="1" ht="15.75" customHeight="1">
      <c r="A15" s="97"/>
      <c r="B15" s="103"/>
      <c r="C15" s="103"/>
      <c r="D15" s="104"/>
      <c r="E15" s="106"/>
      <c r="F15" s="106"/>
      <c r="G15" s="106"/>
      <c r="H15" s="102">
        <f t="shared" si="0"/>
      </c>
      <c r="I15" s="103"/>
    </row>
    <row r="16" spans="1:9" s="70" customFormat="1" ht="15.75" customHeight="1">
      <c r="A16" s="97"/>
      <c r="B16" s="103"/>
      <c r="C16" s="103"/>
      <c r="D16" s="104"/>
      <c r="E16" s="106"/>
      <c r="F16" s="106"/>
      <c r="G16" s="106"/>
      <c r="H16" s="102">
        <f t="shared" si="0"/>
      </c>
      <c r="I16" s="103"/>
    </row>
    <row r="17" spans="1:9" s="70" customFormat="1" ht="15.75" customHeight="1">
      <c r="A17" s="97"/>
      <c r="B17" s="103"/>
      <c r="C17" s="103"/>
      <c r="D17" s="104"/>
      <c r="E17" s="106"/>
      <c r="F17" s="106"/>
      <c r="G17" s="106"/>
      <c r="H17" s="102">
        <f t="shared" si="0"/>
      </c>
      <c r="I17" s="103"/>
    </row>
    <row r="18" spans="1:9" s="70" customFormat="1" ht="15.75" customHeight="1">
      <c r="A18" s="97"/>
      <c r="B18" s="103"/>
      <c r="C18" s="103"/>
      <c r="D18" s="104"/>
      <c r="E18" s="106"/>
      <c r="F18" s="106"/>
      <c r="G18" s="106"/>
      <c r="H18" s="102"/>
      <c r="I18" s="103"/>
    </row>
    <row r="19" spans="1:9" s="70" customFormat="1" ht="15.75" customHeight="1">
      <c r="A19" s="97"/>
      <c r="B19" s="103"/>
      <c r="C19" s="103"/>
      <c r="D19" s="104"/>
      <c r="E19" s="106"/>
      <c r="F19" s="106"/>
      <c r="G19" s="106"/>
      <c r="H19" s="102"/>
      <c r="I19" s="103"/>
    </row>
    <row r="20" spans="1:9" s="70" customFormat="1" ht="15.75" customHeight="1">
      <c r="A20" s="97"/>
      <c r="B20" s="103"/>
      <c r="C20" s="103"/>
      <c r="D20" s="104"/>
      <c r="E20" s="106"/>
      <c r="F20" s="106"/>
      <c r="G20" s="106"/>
      <c r="H20" s="102"/>
      <c r="I20" s="103"/>
    </row>
    <row r="21" spans="1:9" s="70" customFormat="1" ht="15.75" customHeight="1">
      <c r="A21" s="97"/>
      <c r="B21" s="103"/>
      <c r="C21" s="103"/>
      <c r="D21" s="104"/>
      <c r="E21" s="106"/>
      <c r="F21" s="106"/>
      <c r="G21" s="106"/>
      <c r="H21" s="102"/>
      <c r="I21" s="103"/>
    </row>
    <row r="22" spans="1:9" s="70" customFormat="1" ht="15.75" customHeight="1">
      <c r="A22" s="97"/>
      <c r="B22" s="103"/>
      <c r="C22" s="103"/>
      <c r="D22" s="104"/>
      <c r="E22" s="106"/>
      <c r="F22" s="106"/>
      <c r="G22" s="106"/>
      <c r="H22" s="102">
        <f t="shared" si="0"/>
      </c>
      <c r="I22" s="103"/>
    </row>
    <row r="23" spans="1:9" s="70" customFormat="1" ht="15.75" customHeight="1">
      <c r="A23" s="97"/>
      <c r="B23" s="103"/>
      <c r="C23" s="103"/>
      <c r="D23" s="104"/>
      <c r="E23" s="106"/>
      <c r="F23" s="106"/>
      <c r="G23" s="106"/>
      <c r="H23" s="102">
        <f t="shared" si="0"/>
      </c>
      <c r="I23" s="103"/>
    </row>
    <row r="24" spans="1:9" s="70" customFormat="1" ht="15.75" customHeight="1">
      <c r="A24" s="97"/>
      <c r="B24" s="103"/>
      <c r="C24" s="103"/>
      <c r="D24" s="104"/>
      <c r="E24" s="106"/>
      <c r="F24" s="106"/>
      <c r="G24" s="106"/>
      <c r="H24" s="102">
        <f t="shared" si="0"/>
      </c>
      <c r="I24" s="103"/>
    </row>
    <row r="25" spans="1:9" s="70" customFormat="1" ht="15.75" customHeight="1">
      <c r="A25" s="97"/>
      <c r="B25" s="103"/>
      <c r="C25" s="103"/>
      <c r="D25" s="104"/>
      <c r="E25" s="106"/>
      <c r="F25" s="106"/>
      <c r="G25" s="106"/>
      <c r="H25" s="102">
        <f t="shared" si="0"/>
      </c>
      <c r="I25" s="103"/>
    </row>
    <row r="26" spans="1:9" s="70" customFormat="1" ht="15.75" customHeight="1">
      <c r="A26" s="97"/>
      <c r="B26" s="103"/>
      <c r="C26" s="103"/>
      <c r="D26" s="104"/>
      <c r="E26" s="106"/>
      <c r="F26" s="106"/>
      <c r="G26" s="106"/>
      <c r="H26" s="102">
        <f t="shared" si="0"/>
      </c>
      <c r="I26" s="103"/>
    </row>
    <row r="27" spans="1:9" s="70" customFormat="1" ht="15.75" customHeight="1">
      <c r="A27" s="97"/>
      <c r="B27" s="103"/>
      <c r="C27" s="103"/>
      <c r="D27" s="104"/>
      <c r="E27" s="106"/>
      <c r="F27" s="106"/>
      <c r="G27" s="106"/>
      <c r="H27" s="102">
        <f t="shared" si="0"/>
      </c>
      <c r="I27" s="103"/>
    </row>
    <row r="28" spans="1:9" s="70" customFormat="1" ht="15.75" customHeight="1">
      <c r="A28" s="97"/>
      <c r="B28" s="103"/>
      <c r="C28" s="103"/>
      <c r="D28" s="104"/>
      <c r="E28" s="106"/>
      <c r="F28" s="106"/>
      <c r="G28" s="106"/>
      <c r="H28" s="102">
        <f t="shared" si="0"/>
      </c>
      <c r="I28" s="103"/>
    </row>
    <row r="29" spans="1:9" s="70" customFormat="1" ht="15.75" customHeight="1">
      <c r="A29" s="108" t="s">
        <v>381</v>
      </c>
      <c r="B29" s="109"/>
      <c r="C29" s="109"/>
      <c r="D29" s="109"/>
      <c r="E29" s="107">
        <f>SUM(E6:E28)</f>
        <v>0</v>
      </c>
      <c r="F29" s="107">
        <f>SUM(F6:F28)</f>
        <v>0</v>
      </c>
      <c r="G29" s="107">
        <f>SUM(G6:G28)</f>
        <v>0</v>
      </c>
      <c r="H29" s="102">
        <f t="shared" si="0"/>
      </c>
      <c r="I29" s="103"/>
    </row>
    <row r="30" spans="1:9" s="70" customFormat="1" ht="15.75" customHeight="1">
      <c r="A30" s="113"/>
      <c r="B30" s="84"/>
      <c r="C30" s="84"/>
      <c r="E30" s="85"/>
      <c r="F30" s="85"/>
      <c r="G30" s="85"/>
      <c r="H30" s="86"/>
      <c r="I30" s="84"/>
    </row>
    <row r="31" spans="1:9" s="70" customFormat="1" ht="15.75" customHeight="1">
      <c r="A31" s="113"/>
      <c r="B31" s="84"/>
      <c r="C31" s="84"/>
      <c r="E31" s="85"/>
      <c r="F31" s="85"/>
      <c r="G31" s="85"/>
      <c r="H31" s="86"/>
      <c r="I31" s="84"/>
    </row>
  </sheetData>
  <sheetProtection/>
  <mergeCells count="1">
    <mergeCell ref="A29:D29"/>
  </mergeCells>
  <dataValidations count="1">
    <dataValidation allowBlank="1" showInputMessage="1" showErrorMessage="1" imeMode="off" sqref="A4"/>
  </dataValidations>
  <hyperlinks>
    <hyperlink ref="A2" location="表6长负汇总!A1" display="=IF(表3流资汇总!$A$2=&quot;&quot;,&quot;&quot;,表3流资汇总!$A$2)"/>
    <hyperlink ref="B2" location="科目索引!H25" display="=IF(评估申报表填表摘要!$A$2=&quot;&quot;,&quot;&quot;,评估申报表填表摘要!$A$2)"/>
  </hyperlinks>
  <printOptions horizontalCentered="1"/>
  <pageMargins left="0.35433070866141736" right="0.35433070866141736" top="0.5905511811023623" bottom="0.8600000000000001" header="1.062992125984252" footer="0.43000000000000005"/>
  <pageSetup horizontalDpi="600" verticalDpi="600" orientation="landscape" paperSize="9"/>
  <headerFooter alignWithMargins="0">
    <oddHeader>&amp;R&amp;9表6-4
共&amp;N页第&amp;P页
金额单位：人民币元</oddHeader>
    <oddFooter>&amp;L&amp;9资产占有单位填表人：
填表日期：     年  月  日&amp;C&amp;9评估人员：</oddFooter>
  </headerFooter>
</worksheet>
</file>

<file path=xl/worksheets/sheet76.xml><?xml version="1.0" encoding="utf-8"?>
<worksheet xmlns="http://schemas.openxmlformats.org/spreadsheetml/2006/main" xmlns:r="http://schemas.openxmlformats.org/officeDocument/2006/relationships">
  <dimension ref="A1:I30"/>
  <sheetViews>
    <sheetView workbookViewId="0" topLeftCell="A1">
      <selection activeCell="E9" sqref="E9"/>
    </sheetView>
  </sheetViews>
  <sheetFormatPr defaultColWidth="9.00390625" defaultRowHeight="15.75" customHeight="1"/>
  <cols>
    <col min="1" max="1" width="7.75390625" style="71" customWidth="1"/>
    <col min="2" max="2" width="20.625" style="72" customWidth="1"/>
    <col min="3" max="3" width="10.25390625" style="72" customWidth="1"/>
    <col min="4" max="4" width="10.625" style="73" customWidth="1"/>
    <col min="5" max="7" width="15.50390625" style="74" customWidth="1"/>
    <col min="8" max="8" width="9.00390625" style="75" customWidth="1"/>
    <col min="9" max="9" width="15.75390625" style="72" customWidth="1"/>
    <col min="10" max="16384" width="9.00390625" style="73" customWidth="1"/>
  </cols>
  <sheetData>
    <row r="1" spans="1:9" s="69" customFormat="1" ht="24.75" customHeight="1">
      <c r="A1" s="76" t="s">
        <v>765</v>
      </c>
      <c r="B1" s="77"/>
      <c r="C1" s="77"/>
      <c r="D1" s="78"/>
      <c r="E1" s="79"/>
      <c r="F1" s="79"/>
      <c r="G1" s="79"/>
      <c r="H1" s="80"/>
      <c r="I1" s="77"/>
    </row>
    <row r="2" spans="1:9" s="70" customFormat="1" ht="13.5" customHeight="1">
      <c r="A2" s="81" t="str">
        <f>IF('表3流资汇总'!$A$2="","",'表3流资汇总'!$A$2)</f>
        <v>返回</v>
      </c>
      <c r="B2" s="82" t="str">
        <f>IF('评估申报表填表摘要'!$A$2="","",'评估申报表填表摘要'!$A$2)</f>
        <v>返回索引页</v>
      </c>
      <c r="C2" s="82"/>
      <c r="D2" s="83"/>
      <c r="E2" s="85"/>
      <c r="F2" s="85"/>
      <c r="G2" s="85"/>
      <c r="H2" s="86"/>
      <c r="I2" s="111"/>
    </row>
    <row r="3" spans="1:9" s="70" customFormat="1" ht="13.5" customHeight="1">
      <c r="A3" s="87" t="str">
        <f>'结果汇总'!$A$3</f>
        <v>  评估基准日：2020年3月12日</v>
      </c>
      <c r="B3" s="88"/>
      <c r="C3" s="88"/>
      <c r="D3" s="89"/>
      <c r="E3" s="90"/>
      <c r="F3" s="90"/>
      <c r="G3" s="90"/>
      <c r="H3" s="91"/>
      <c r="I3" s="88"/>
    </row>
    <row r="4" spans="1:9" s="70" customFormat="1" ht="13.5" customHeight="1">
      <c r="A4" s="92" t="str">
        <f>'结果汇总'!$A$4</f>
        <v>被评估单位（或者产权持有单位）：左世合、周海翔、云南渝庆建筑劳务有限公司</v>
      </c>
      <c r="B4" s="93"/>
      <c r="C4" s="93"/>
      <c r="D4" s="94"/>
      <c r="E4" s="95"/>
      <c r="F4" s="95"/>
      <c r="G4" s="95"/>
      <c r="H4" s="96"/>
      <c r="I4" s="112"/>
    </row>
    <row r="5" spans="1:9" s="70" customFormat="1" ht="15.75" customHeight="1">
      <c r="A5" s="97" t="s">
        <v>139</v>
      </c>
      <c r="B5" s="98" t="s">
        <v>750</v>
      </c>
      <c r="C5" s="98" t="s">
        <v>760</v>
      </c>
      <c r="D5" s="99" t="s">
        <v>409</v>
      </c>
      <c r="E5" s="100" t="s">
        <v>113</v>
      </c>
      <c r="F5" s="101" t="s">
        <v>114</v>
      </c>
      <c r="G5" s="101" t="s">
        <v>115</v>
      </c>
      <c r="H5" s="102" t="s">
        <v>117</v>
      </c>
      <c r="I5" s="98" t="s">
        <v>380</v>
      </c>
    </row>
    <row r="6" spans="1:9" s="70" customFormat="1" ht="15.75" customHeight="1">
      <c r="A6" s="97"/>
      <c r="B6" s="103"/>
      <c r="C6" s="103"/>
      <c r="D6" s="104"/>
      <c r="E6" s="106"/>
      <c r="F6" s="106"/>
      <c r="G6" s="106"/>
      <c r="H6" s="102">
        <f aca="true" t="shared" si="0" ref="H6:H28">IF(OR(F6=0,F6=""),"",ROUND((G6-F6)/F6*100,2))</f>
      </c>
      <c r="I6" s="103"/>
    </row>
    <row r="7" spans="1:9" s="70" customFormat="1" ht="15.75" customHeight="1">
      <c r="A7" s="97"/>
      <c r="B7" s="103"/>
      <c r="C7" s="103"/>
      <c r="D7" s="104"/>
      <c r="E7" s="106"/>
      <c r="F7" s="106"/>
      <c r="G7" s="106"/>
      <c r="H7" s="102">
        <f t="shared" si="0"/>
      </c>
      <c r="I7" s="103"/>
    </row>
    <row r="8" spans="1:9" s="70" customFormat="1" ht="15.75" customHeight="1">
      <c r="A8" s="97"/>
      <c r="B8" s="103"/>
      <c r="C8" s="103"/>
      <c r="D8" s="104"/>
      <c r="E8" s="106"/>
      <c r="F8" s="106"/>
      <c r="G8" s="106"/>
      <c r="H8" s="102">
        <f t="shared" si="0"/>
      </c>
      <c r="I8" s="103"/>
    </row>
    <row r="9" spans="1:9" s="70" customFormat="1" ht="15.75" customHeight="1">
      <c r="A9" s="97"/>
      <c r="B9" s="103"/>
      <c r="C9" s="103"/>
      <c r="D9" s="104"/>
      <c r="E9" s="106"/>
      <c r="F9" s="106"/>
      <c r="G9" s="106"/>
      <c r="H9" s="102">
        <f t="shared" si="0"/>
      </c>
      <c r="I9" s="103"/>
    </row>
    <row r="10" spans="1:9" s="70" customFormat="1" ht="15.75" customHeight="1">
      <c r="A10" s="97"/>
      <c r="B10" s="103"/>
      <c r="C10" s="103"/>
      <c r="D10" s="104"/>
      <c r="E10" s="106"/>
      <c r="F10" s="106"/>
      <c r="G10" s="106"/>
      <c r="H10" s="102">
        <f t="shared" si="0"/>
      </c>
      <c r="I10" s="103"/>
    </row>
    <row r="11" spans="1:9" s="70" customFormat="1" ht="15.75" customHeight="1">
      <c r="A11" s="97"/>
      <c r="B11" s="103"/>
      <c r="C11" s="103"/>
      <c r="D11" s="104"/>
      <c r="E11" s="106"/>
      <c r="F11" s="106"/>
      <c r="G11" s="106"/>
      <c r="H11" s="102">
        <f t="shared" si="0"/>
      </c>
      <c r="I11" s="103"/>
    </row>
    <row r="12" spans="1:9" s="70" customFormat="1" ht="15.75" customHeight="1">
      <c r="A12" s="97"/>
      <c r="B12" s="103"/>
      <c r="C12" s="103"/>
      <c r="D12" s="104"/>
      <c r="E12" s="106"/>
      <c r="F12" s="106"/>
      <c r="G12" s="106"/>
      <c r="H12" s="102">
        <f t="shared" si="0"/>
      </c>
      <c r="I12" s="103"/>
    </row>
    <row r="13" spans="1:9" s="70" customFormat="1" ht="15.75" customHeight="1">
      <c r="A13" s="97"/>
      <c r="B13" s="103"/>
      <c r="C13" s="103"/>
      <c r="D13" s="104"/>
      <c r="E13" s="106"/>
      <c r="F13" s="106"/>
      <c r="G13" s="106"/>
      <c r="H13" s="102">
        <f t="shared" si="0"/>
      </c>
      <c r="I13" s="103"/>
    </row>
    <row r="14" spans="1:9" s="70" customFormat="1" ht="15.75" customHeight="1">
      <c r="A14" s="97"/>
      <c r="B14" s="103"/>
      <c r="C14" s="103"/>
      <c r="D14" s="104"/>
      <c r="E14" s="106"/>
      <c r="F14" s="106"/>
      <c r="G14" s="106"/>
      <c r="H14" s="102">
        <f t="shared" si="0"/>
      </c>
      <c r="I14" s="103"/>
    </row>
    <row r="15" spans="1:9" s="70" customFormat="1" ht="15.75" customHeight="1">
      <c r="A15" s="97"/>
      <c r="B15" s="103"/>
      <c r="C15" s="103"/>
      <c r="D15" s="104"/>
      <c r="E15" s="106"/>
      <c r="F15" s="106"/>
      <c r="G15" s="106"/>
      <c r="H15" s="102">
        <f t="shared" si="0"/>
      </c>
      <c r="I15" s="103"/>
    </row>
    <row r="16" spans="1:9" s="70" customFormat="1" ht="15.75" customHeight="1">
      <c r="A16" s="97"/>
      <c r="B16" s="103"/>
      <c r="C16" s="103"/>
      <c r="D16" s="104"/>
      <c r="E16" s="106"/>
      <c r="F16" s="106"/>
      <c r="G16" s="106"/>
      <c r="H16" s="102">
        <f t="shared" si="0"/>
      </c>
      <c r="I16" s="103"/>
    </row>
    <row r="17" spans="1:9" s="70" customFormat="1" ht="15.75" customHeight="1">
      <c r="A17" s="97"/>
      <c r="B17" s="103"/>
      <c r="C17" s="103"/>
      <c r="D17" s="104"/>
      <c r="E17" s="106"/>
      <c r="F17" s="106"/>
      <c r="G17" s="106"/>
      <c r="H17" s="102">
        <f t="shared" si="0"/>
      </c>
      <c r="I17" s="103"/>
    </row>
    <row r="18" spans="1:9" s="70" customFormat="1" ht="15.75" customHeight="1">
      <c r="A18" s="97"/>
      <c r="B18" s="103"/>
      <c r="C18" s="103"/>
      <c r="D18" s="104"/>
      <c r="E18" s="106"/>
      <c r="F18" s="106"/>
      <c r="G18" s="106"/>
      <c r="H18" s="102"/>
      <c r="I18" s="103"/>
    </row>
    <row r="19" spans="1:9" s="70" customFormat="1" ht="15.75" customHeight="1">
      <c r="A19" s="97"/>
      <c r="B19" s="103"/>
      <c r="C19" s="103"/>
      <c r="D19" s="104"/>
      <c r="E19" s="106"/>
      <c r="F19" s="106"/>
      <c r="G19" s="106"/>
      <c r="H19" s="102"/>
      <c r="I19" s="103"/>
    </row>
    <row r="20" spans="1:9" s="70" customFormat="1" ht="15.75" customHeight="1">
      <c r="A20" s="97"/>
      <c r="B20" s="103"/>
      <c r="C20" s="103"/>
      <c r="D20" s="104"/>
      <c r="E20" s="106"/>
      <c r="F20" s="106"/>
      <c r="G20" s="106"/>
      <c r="H20" s="102"/>
      <c r="I20" s="103"/>
    </row>
    <row r="21" spans="1:9" s="70" customFormat="1" ht="15.75" customHeight="1">
      <c r="A21" s="97"/>
      <c r="B21" s="103"/>
      <c r="C21" s="103"/>
      <c r="D21" s="104"/>
      <c r="E21" s="106"/>
      <c r="F21" s="106"/>
      <c r="G21" s="106"/>
      <c r="H21" s="102"/>
      <c r="I21" s="103"/>
    </row>
    <row r="22" spans="1:9" s="70" customFormat="1" ht="15.75" customHeight="1">
      <c r="A22" s="97"/>
      <c r="B22" s="103"/>
      <c r="C22" s="103"/>
      <c r="D22" s="104"/>
      <c r="E22" s="106"/>
      <c r="F22" s="106"/>
      <c r="G22" s="106"/>
      <c r="H22" s="102">
        <f t="shared" si="0"/>
      </c>
      <c r="I22" s="103"/>
    </row>
    <row r="23" spans="1:9" s="70" customFormat="1" ht="15.75" customHeight="1">
      <c r="A23" s="97"/>
      <c r="B23" s="103"/>
      <c r="C23" s="103"/>
      <c r="D23" s="104"/>
      <c r="E23" s="106"/>
      <c r="F23" s="106"/>
      <c r="G23" s="106"/>
      <c r="H23" s="102">
        <f t="shared" si="0"/>
      </c>
      <c r="I23" s="103"/>
    </row>
    <row r="24" spans="1:9" s="70" customFormat="1" ht="15.75" customHeight="1">
      <c r="A24" s="97"/>
      <c r="B24" s="103"/>
      <c r="C24" s="103"/>
      <c r="D24" s="104"/>
      <c r="E24" s="106"/>
      <c r="F24" s="106"/>
      <c r="G24" s="106"/>
      <c r="H24" s="102">
        <f t="shared" si="0"/>
      </c>
      <c r="I24" s="103"/>
    </row>
    <row r="25" spans="1:9" s="70" customFormat="1" ht="15.75" customHeight="1">
      <c r="A25" s="97"/>
      <c r="B25" s="103"/>
      <c r="C25" s="103"/>
      <c r="D25" s="104"/>
      <c r="E25" s="106"/>
      <c r="F25" s="106"/>
      <c r="G25" s="106"/>
      <c r="H25" s="102">
        <f t="shared" si="0"/>
      </c>
      <c r="I25" s="103"/>
    </row>
    <row r="26" spans="1:9" s="70" customFormat="1" ht="15.75" customHeight="1">
      <c r="A26" s="97"/>
      <c r="B26" s="103"/>
      <c r="C26" s="103"/>
      <c r="D26" s="104"/>
      <c r="E26" s="106"/>
      <c r="F26" s="106"/>
      <c r="G26" s="106"/>
      <c r="H26" s="102">
        <f t="shared" si="0"/>
      </c>
      <c r="I26" s="103"/>
    </row>
    <row r="27" spans="1:9" s="70" customFormat="1" ht="15.75" customHeight="1">
      <c r="A27" s="97"/>
      <c r="B27" s="103"/>
      <c r="C27" s="103"/>
      <c r="D27" s="104"/>
      <c r="E27" s="106"/>
      <c r="F27" s="106"/>
      <c r="G27" s="106"/>
      <c r="H27" s="102">
        <f t="shared" si="0"/>
      </c>
      <c r="I27" s="103"/>
    </row>
    <row r="28" spans="1:9" s="70" customFormat="1" ht="15.75" customHeight="1">
      <c r="A28" s="108" t="s">
        <v>381</v>
      </c>
      <c r="B28" s="109"/>
      <c r="C28" s="109"/>
      <c r="D28" s="109"/>
      <c r="E28" s="107">
        <f>SUM(E6:E27)</f>
        <v>0</v>
      </c>
      <c r="F28" s="107">
        <f>SUM(F6:F27)</f>
        <v>0</v>
      </c>
      <c r="G28" s="107">
        <f>SUM(G6:G27)</f>
        <v>0</v>
      </c>
      <c r="H28" s="102">
        <f t="shared" si="0"/>
      </c>
      <c r="I28" s="103"/>
    </row>
    <row r="29" spans="1:9" s="70" customFormat="1" ht="15.75" customHeight="1">
      <c r="A29" s="113"/>
      <c r="B29" s="84"/>
      <c r="C29" s="84"/>
      <c r="E29" s="85"/>
      <c r="F29" s="85"/>
      <c r="G29" s="85"/>
      <c r="H29" s="86"/>
      <c r="I29" s="84"/>
    </row>
    <row r="30" spans="1:9" s="70" customFormat="1" ht="15.75" customHeight="1">
      <c r="A30" s="113"/>
      <c r="B30" s="84"/>
      <c r="C30" s="84"/>
      <c r="E30" s="85"/>
      <c r="F30" s="85"/>
      <c r="G30" s="85"/>
      <c r="H30" s="86"/>
      <c r="I30" s="84"/>
    </row>
  </sheetData>
  <sheetProtection/>
  <mergeCells count="1">
    <mergeCell ref="A28:D28"/>
  </mergeCells>
  <dataValidations count="1">
    <dataValidation allowBlank="1" showInputMessage="1" showErrorMessage="1" imeMode="off" sqref="A4"/>
  </dataValidations>
  <hyperlinks>
    <hyperlink ref="A2" location="表6长负汇总!A1" display="=IF(表3流资汇总!$A$2=&quot;&quot;,&quot;&quot;,表3流资汇总!$A$2)"/>
    <hyperlink ref="B2" location="科目索引!H25" display="=IF(评估申报表填表摘要!$A$2=&quot;&quot;,&quot;&quot;,评估申报表填表摘要!$A$2)"/>
  </hyperlinks>
  <printOptions horizontalCentered="1"/>
  <pageMargins left="0.7480314960629921" right="0.7480314960629921" top="0.7900000000000001" bottom="0.82" header="1.25" footer="0.37"/>
  <pageSetup horizontalDpi="600" verticalDpi="600" orientation="landscape" paperSize="9"/>
  <headerFooter alignWithMargins="0">
    <oddHeader>&amp;R&amp;9表6-5
共&amp;N页第&amp;P页
金额单位：人民币元</oddHeader>
    <oddFooter>&amp;L&amp;9资产占有单位填表人：
填表日期：     年  月  日&amp;C&amp;9评估人员:</oddFooter>
  </headerFooter>
</worksheet>
</file>

<file path=xl/worksheets/sheet77.xml><?xml version="1.0" encoding="utf-8"?>
<worksheet xmlns="http://schemas.openxmlformats.org/spreadsheetml/2006/main" xmlns:r="http://schemas.openxmlformats.org/officeDocument/2006/relationships">
  <dimension ref="A1:J32"/>
  <sheetViews>
    <sheetView workbookViewId="0" topLeftCell="A1">
      <pane xSplit="2" ySplit="5" topLeftCell="C12" activePane="bottomRight" state="frozen"/>
      <selection pane="bottomRight" activeCell="W7" sqref="W7:W31"/>
    </sheetView>
  </sheetViews>
  <sheetFormatPr defaultColWidth="9.00390625" defaultRowHeight="15.75" customHeight="1"/>
  <cols>
    <col min="1" max="1" width="5.625" style="71" customWidth="1"/>
    <col min="2" max="2" width="22.625" style="72" customWidth="1"/>
    <col min="3" max="3" width="9.375" style="73" customWidth="1"/>
    <col min="4" max="6" width="19.75390625" style="74" customWidth="1"/>
    <col min="7" max="7" width="6.75390625" style="75" customWidth="1"/>
    <col min="8" max="8" width="16.00390625" style="72" customWidth="1"/>
    <col min="9" max="16384" width="9.00390625" style="73" customWidth="1"/>
  </cols>
  <sheetData>
    <row r="1" spans="1:10" s="69" customFormat="1" ht="24.75" customHeight="1">
      <c r="A1" s="76" t="s">
        <v>766</v>
      </c>
      <c r="B1" s="77"/>
      <c r="C1" s="78"/>
      <c r="D1" s="79"/>
      <c r="E1" s="79"/>
      <c r="F1" s="79"/>
      <c r="G1" s="80"/>
      <c r="H1" s="77"/>
      <c r="I1" s="114"/>
      <c r="J1" s="114"/>
    </row>
    <row r="2" spans="1:8" s="70" customFormat="1" ht="13.5" customHeight="1">
      <c r="A2" s="81" t="str">
        <f>IF('表3流资汇总'!$A$2="","",'表3流资汇总'!$A$2)</f>
        <v>返回</v>
      </c>
      <c r="B2" s="82" t="str">
        <f>IF('评估申报表填表摘要'!$A$2="","",'评估申报表填表摘要'!$A$2)</f>
        <v>返回索引页</v>
      </c>
      <c r="C2" s="83"/>
      <c r="D2" s="85"/>
      <c r="E2" s="85"/>
      <c r="F2" s="85"/>
      <c r="G2" s="86"/>
      <c r="H2" s="111"/>
    </row>
    <row r="3" spans="1:8" s="70" customFormat="1" ht="13.5" customHeight="1">
      <c r="A3" s="87" t="str">
        <f>'结果汇总'!$A$3</f>
        <v>  评估基准日：2020年3月12日</v>
      </c>
      <c r="B3" s="88"/>
      <c r="C3" s="89"/>
      <c r="D3" s="90"/>
      <c r="E3" s="90"/>
      <c r="F3" s="90"/>
      <c r="G3" s="91"/>
      <c r="H3" s="88"/>
    </row>
    <row r="4" spans="1:10" s="70" customFormat="1" ht="13.5" customHeight="1">
      <c r="A4" s="92" t="str">
        <f>'结果汇总'!$A$4</f>
        <v>被评估单位（或者产权持有单位）：左世合、周海翔、云南渝庆建筑劳务有限公司</v>
      </c>
      <c r="B4" s="93"/>
      <c r="C4" s="94"/>
      <c r="D4" s="95"/>
      <c r="E4" s="95"/>
      <c r="F4" s="95"/>
      <c r="G4" s="96"/>
      <c r="H4" s="112"/>
      <c r="I4" s="115"/>
      <c r="J4" s="115"/>
    </row>
    <row r="5" spans="1:10" s="70" customFormat="1" ht="15.75" customHeight="1">
      <c r="A5" s="97" t="s">
        <v>139</v>
      </c>
      <c r="B5" s="98" t="s">
        <v>767</v>
      </c>
      <c r="C5" s="99" t="s">
        <v>409</v>
      </c>
      <c r="D5" s="100" t="s">
        <v>113</v>
      </c>
      <c r="E5" s="101" t="s">
        <v>114</v>
      </c>
      <c r="F5" s="101" t="s">
        <v>115</v>
      </c>
      <c r="G5" s="102" t="s">
        <v>117</v>
      </c>
      <c r="H5" s="98" t="s">
        <v>380</v>
      </c>
      <c r="I5" s="116"/>
      <c r="J5" s="116"/>
    </row>
    <row r="6" spans="1:8" s="70" customFormat="1" ht="15.75" customHeight="1">
      <c r="A6" s="97"/>
      <c r="B6" s="103"/>
      <c r="C6" s="104"/>
      <c r="D6" s="106"/>
      <c r="E6" s="106"/>
      <c r="F6" s="106"/>
      <c r="G6" s="102">
        <f aca="true" t="shared" si="0" ref="G6:G30">IF(OR(E6=0,E6=""),"",ROUND((F6-E6)/E6*100,2))</f>
      </c>
      <c r="H6" s="103"/>
    </row>
    <row r="7" spans="1:8" s="70" customFormat="1" ht="15.75" customHeight="1">
      <c r="A7" s="97"/>
      <c r="B7" s="103"/>
      <c r="C7" s="104"/>
      <c r="D7" s="106"/>
      <c r="E7" s="106"/>
      <c r="F7" s="106"/>
      <c r="G7" s="102">
        <f t="shared" si="0"/>
      </c>
      <c r="H7" s="103"/>
    </row>
    <row r="8" spans="1:8" s="70" customFormat="1" ht="15.75" customHeight="1">
      <c r="A8" s="97"/>
      <c r="B8" s="103"/>
      <c r="C8" s="104"/>
      <c r="D8" s="106"/>
      <c r="E8" s="106"/>
      <c r="F8" s="106"/>
      <c r="G8" s="102">
        <f t="shared" si="0"/>
      </c>
      <c r="H8" s="103"/>
    </row>
    <row r="9" spans="1:8" s="70" customFormat="1" ht="15.75" customHeight="1">
      <c r="A9" s="97"/>
      <c r="B9" s="103"/>
      <c r="C9" s="104"/>
      <c r="D9" s="106"/>
      <c r="E9" s="106"/>
      <c r="F9" s="106"/>
      <c r="G9" s="102">
        <f t="shared" si="0"/>
      </c>
      <c r="H9" s="103"/>
    </row>
    <row r="10" spans="1:8" s="70" customFormat="1" ht="15.75" customHeight="1">
      <c r="A10" s="97"/>
      <c r="B10" s="103"/>
      <c r="C10" s="104"/>
      <c r="D10" s="106"/>
      <c r="E10" s="106"/>
      <c r="F10" s="106"/>
      <c r="G10" s="102">
        <f t="shared" si="0"/>
      </c>
      <c r="H10" s="103"/>
    </row>
    <row r="11" spans="1:8" s="70" customFormat="1" ht="15.75" customHeight="1">
      <c r="A11" s="97"/>
      <c r="B11" s="103"/>
      <c r="C11" s="104"/>
      <c r="D11" s="106"/>
      <c r="E11" s="106"/>
      <c r="F11" s="106"/>
      <c r="G11" s="102">
        <f t="shared" si="0"/>
      </c>
      <c r="H11" s="103"/>
    </row>
    <row r="12" spans="1:8" s="70" customFormat="1" ht="15.75" customHeight="1">
      <c r="A12" s="97"/>
      <c r="B12" s="103"/>
      <c r="C12" s="104"/>
      <c r="D12" s="106"/>
      <c r="E12" s="106"/>
      <c r="F12" s="106"/>
      <c r="G12" s="102">
        <f t="shared" si="0"/>
      </c>
      <c r="H12" s="103"/>
    </row>
    <row r="13" spans="1:8" s="70" customFormat="1" ht="15.75" customHeight="1">
      <c r="A13" s="97"/>
      <c r="B13" s="103"/>
      <c r="C13" s="104"/>
      <c r="D13" s="106"/>
      <c r="E13" s="106"/>
      <c r="F13" s="106"/>
      <c r="G13" s="102">
        <f t="shared" si="0"/>
      </c>
      <c r="H13" s="103"/>
    </row>
    <row r="14" spans="1:8" s="70" customFormat="1" ht="15.75" customHeight="1">
      <c r="A14" s="97"/>
      <c r="B14" s="103"/>
      <c r="C14" s="104"/>
      <c r="D14" s="106"/>
      <c r="E14" s="106"/>
      <c r="F14" s="106"/>
      <c r="G14" s="102">
        <f t="shared" si="0"/>
      </c>
      <c r="H14" s="103"/>
    </row>
    <row r="15" spans="1:8" s="70" customFormat="1" ht="15.75" customHeight="1">
      <c r="A15" s="97"/>
      <c r="B15" s="103"/>
      <c r="C15" s="104"/>
      <c r="D15" s="106"/>
      <c r="E15" s="106"/>
      <c r="F15" s="106"/>
      <c r="G15" s="102">
        <f t="shared" si="0"/>
      </c>
      <c r="H15" s="103"/>
    </row>
    <row r="16" spans="1:8" s="70" customFormat="1" ht="15.75" customHeight="1">
      <c r="A16" s="97"/>
      <c r="B16" s="103"/>
      <c r="C16" s="104"/>
      <c r="D16" s="106"/>
      <c r="E16" s="106"/>
      <c r="F16" s="106"/>
      <c r="G16" s="102">
        <f t="shared" si="0"/>
      </c>
      <c r="H16" s="103"/>
    </row>
    <row r="17" spans="1:8" s="70" customFormat="1" ht="15.75" customHeight="1">
      <c r="A17" s="97"/>
      <c r="B17" s="103"/>
      <c r="C17" s="104"/>
      <c r="D17" s="106"/>
      <c r="E17" s="106"/>
      <c r="F17" s="106"/>
      <c r="G17" s="102">
        <f t="shared" si="0"/>
      </c>
      <c r="H17" s="103"/>
    </row>
    <row r="18" spans="1:8" s="70" customFormat="1" ht="15.75" customHeight="1">
      <c r="A18" s="97"/>
      <c r="B18" s="103"/>
      <c r="C18" s="104"/>
      <c r="D18" s="106"/>
      <c r="E18" s="106"/>
      <c r="F18" s="106"/>
      <c r="G18" s="102">
        <f t="shared" si="0"/>
      </c>
      <c r="H18" s="103"/>
    </row>
    <row r="19" spans="1:8" s="70" customFormat="1" ht="15.75" customHeight="1">
      <c r="A19" s="97"/>
      <c r="B19" s="103"/>
      <c r="C19" s="104"/>
      <c r="D19" s="106"/>
      <c r="E19" s="106"/>
      <c r="F19" s="106"/>
      <c r="G19" s="102"/>
      <c r="H19" s="103"/>
    </row>
    <row r="20" spans="1:8" s="70" customFormat="1" ht="15.75" customHeight="1">
      <c r="A20" s="97"/>
      <c r="B20" s="103"/>
      <c r="C20" s="104"/>
      <c r="D20" s="106"/>
      <c r="E20" s="106"/>
      <c r="F20" s="106"/>
      <c r="G20" s="102"/>
      <c r="H20" s="103"/>
    </row>
    <row r="21" spans="1:8" s="70" customFormat="1" ht="15.75" customHeight="1">
      <c r="A21" s="97"/>
      <c r="B21" s="103"/>
      <c r="C21" s="104"/>
      <c r="D21" s="106"/>
      <c r="E21" s="106"/>
      <c r="F21" s="106"/>
      <c r="G21" s="102">
        <f t="shared" si="0"/>
      </c>
      <c r="H21" s="103"/>
    </row>
    <row r="22" spans="1:8" s="70" customFormat="1" ht="15.75" customHeight="1">
      <c r="A22" s="97"/>
      <c r="B22" s="103"/>
      <c r="C22" s="104"/>
      <c r="D22" s="106"/>
      <c r="E22" s="106"/>
      <c r="F22" s="106"/>
      <c r="G22" s="102">
        <f t="shared" si="0"/>
      </c>
      <c r="H22" s="103"/>
    </row>
    <row r="23" spans="1:8" s="70" customFormat="1" ht="15.75" customHeight="1">
      <c r="A23" s="97"/>
      <c r="B23" s="103"/>
      <c r="C23" s="104"/>
      <c r="D23" s="106"/>
      <c r="E23" s="106"/>
      <c r="F23" s="106"/>
      <c r="G23" s="102">
        <f t="shared" si="0"/>
      </c>
      <c r="H23" s="103"/>
    </row>
    <row r="24" spans="1:8" s="70" customFormat="1" ht="15.75" customHeight="1">
      <c r="A24" s="97"/>
      <c r="B24" s="103"/>
      <c r="C24" s="104"/>
      <c r="D24" s="106"/>
      <c r="E24" s="106"/>
      <c r="F24" s="106"/>
      <c r="G24" s="102">
        <f t="shared" si="0"/>
      </c>
      <c r="H24" s="103"/>
    </row>
    <row r="25" spans="1:8" s="70" customFormat="1" ht="15.75" customHeight="1">
      <c r="A25" s="97"/>
      <c r="B25" s="103"/>
      <c r="C25" s="104"/>
      <c r="D25" s="106"/>
      <c r="E25" s="106"/>
      <c r="F25" s="106"/>
      <c r="G25" s="102">
        <f t="shared" si="0"/>
      </c>
      <c r="H25" s="103"/>
    </row>
    <row r="26" spans="1:8" s="70" customFormat="1" ht="15.75" customHeight="1">
      <c r="A26" s="97"/>
      <c r="B26" s="103"/>
      <c r="C26" s="104"/>
      <c r="D26" s="106"/>
      <c r="E26" s="106"/>
      <c r="F26" s="106"/>
      <c r="G26" s="102">
        <f t="shared" si="0"/>
      </c>
      <c r="H26" s="103"/>
    </row>
    <row r="27" spans="1:8" s="70" customFormat="1" ht="15.75" customHeight="1">
      <c r="A27" s="97"/>
      <c r="B27" s="103"/>
      <c r="C27" s="104"/>
      <c r="D27" s="106"/>
      <c r="E27" s="106"/>
      <c r="F27" s="106"/>
      <c r="G27" s="102">
        <f t="shared" si="0"/>
      </c>
      <c r="H27" s="103"/>
    </row>
    <row r="28" spans="1:8" s="70" customFormat="1" ht="15.75" customHeight="1">
      <c r="A28" s="97"/>
      <c r="B28" s="103"/>
      <c r="C28" s="104"/>
      <c r="D28" s="106"/>
      <c r="E28" s="106"/>
      <c r="F28" s="106"/>
      <c r="G28" s="102">
        <f t="shared" si="0"/>
      </c>
      <c r="H28" s="103"/>
    </row>
    <row r="29" spans="1:8" s="70" customFormat="1" ht="15.75" customHeight="1">
      <c r="A29" s="97"/>
      <c r="B29" s="103"/>
      <c r="C29" s="104"/>
      <c r="D29" s="106"/>
      <c r="E29" s="106"/>
      <c r="F29" s="106"/>
      <c r="G29" s="102">
        <f t="shared" si="0"/>
      </c>
      <c r="H29" s="103"/>
    </row>
    <row r="30" spans="1:8" s="70" customFormat="1" ht="15.75" customHeight="1">
      <c r="A30" s="108" t="s">
        <v>381</v>
      </c>
      <c r="B30" s="109"/>
      <c r="C30" s="109"/>
      <c r="D30" s="107">
        <f>SUM(D6:D29)</f>
        <v>0</v>
      </c>
      <c r="E30" s="107">
        <f>SUM(E6:E29)</f>
        <v>0</v>
      </c>
      <c r="F30" s="107">
        <f>SUM(F6:F29)</f>
        <v>0</v>
      </c>
      <c r="G30" s="102">
        <f t="shared" si="0"/>
      </c>
      <c r="H30" s="103"/>
    </row>
    <row r="31" spans="1:8" s="70" customFormat="1" ht="15.75" customHeight="1">
      <c r="A31" s="113"/>
      <c r="B31" s="84"/>
      <c r="D31" s="85"/>
      <c r="E31" s="85"/>
      <c r="F31" s="85"/>
      <c r="G31" s="86"/>
      <c r="H31" s="84"/>
    </row>
    <row r="32" spans="1:8" s="70" customFormat="1" ht="15.75" customHeight="1">
      <c r="A32" s="113"/>
      <c r="B32" s="84"/>
      <c r="D32" s="85"/>
      <c r="E32" s="85"/>
      <c r="F32" s="85"/>
      <c r="G32" s="86"/>
      <c r="H32" s="84"/>
    </row>
  </sheetData>
  <sheetProtection/>
  <mergeCells count="1">
    <mergeCell ref="A30:C30"/>
  </mergeCells>
  <dataValidations count="1">
    <dataValidation allowBlank="1" showInputMessage="1" showErrorMessage="1" imeMode="off" sqref="A4"/>
  </dataValidations>
  <hyperlinks>
    <hyperlink ref="A2" location="表6长负汇总!A1" display="=IF(表3流资汇总!$A$2=&quot;&quot;,&quot;&quot;,表3流资汇总!$A$2)"/>
    <hyperlink ref="B2" location="科目索引!H27" display="=IF(评估申报表填表摘要!$A$2=&quot;&quot;,&quot;&quot;,评估申报表填表摘要!$A$2)"/>
  </hyperlinks>
  <printOptions horizontalCentered="1"/>
  <pageMargins left="0.35433070866141736" right="0.35433070866141736" top="0.5905511811023623" bottom="0.69" header="1.062992125984252" footer="0.3"/>
  <pageSetup horizontalDpi="600" verticalDpi="600" orientation="landscape" paperSize="9"/>
  <headerFooter alignWithMargins="0">
    <oddHeader>&amp;R&amp;9表6-6
共&amp;N页第&amp;P页
金额单位：人民币元</oddHeader>
    <oddFooter>&amp;L&amp;9资产占有单位填表人：
填表日期：     年  月  日&amp;C&amp;9评估人员：
</oddFooter>
  </headerFooter>
</worksheet>
</file>

<file path=xl/worksheets/sheet78.xml><?xml version="1.0" encoding="utf-8"?>
<worksheet xmlns="http://schemas.openxmlformats.org/spreadsheetml/2006/main" xmlns:r="http://schemas.openxmlformats.org/officeDocument/2006/relationships">
  <dimension ref="A1:I32"/>
  <sheetViews>
    <sheetView zoomScaleSheetLayoutView="75" workbookViewId="0" topLeftCell="A1">
      <pane xSplit="2" ySplit="5" topLeftCell="C12" activePane="bottomRight" state="frozen"/>
      <selection pane="bottomRight" activeCell="W7" sqref="W7:W31"/>
    </sheetView>
  </sheetViews>
  <sheetFormatPr defaultColWidth="9.00390625" defaultRowHeight="15.75" customHeight="1"/>
  <cols>
    <col min="1" max="1" width="7.625" style="71" customWidth="1"/>
    <col min="2" max="2" width="22.625" style="72" customWidth="1"/>
    <col min="3" max="3" width="8.625" style="73" customWidth="1"/>
    <col min="4" max="4" width="10.625" style="72" customWidth="1"/>
    <col min="5" max="7" width="16.625" style="74" customWidth="1"/>
    <col min="8" max="8" width="7.625" style="75" customWidth="1"/>
    <col min="9" max="9" width="13.625" style="72" customWidth="1"/>
    <col min="10" max="16384" width="9.00390625" style="73" customWidth="1"/>
  </cols>
  <sheetData>
    <row r="1" spans="1:9" s="69" customFormat="1" ht="24.75" customHeight="1">
      <c r="A1" s="76" t="s">
        <v>768</v>
      </c>
      <c r="B1" s="77"/>
      <c r="C1" s="78"/>
      <c r="D1" s="77"/>
      <c r="E1" s="79"/>
      <c r="F1" s="79"/>
      <c r="G1" s="79"/>
      <c r="H1" s="80"/>
      <c r="I1" s="77"/>
    </row>
    <row r="2" spans="1:9" s="70" customFormat="1" ht="13.5" customHeight="1">
      <c r="A2" s="81" t="str">
        <f>IF('表3流资汇总'!$A$2="","",'表3流资汇总'!$A$2)</f>
        <v>返回</v>
      </c>
      <c r="B2" s="82" t="str">
        <f>IF('评估申报表填表摘要'!$A$2="","",'评估申报表填表摘要'!$A$2)</f>
        <v>返回索引页</v>
      </c>
      <c r="C2" s="83"/>
      <c r="D2" s="84"/>
      <c r="E2" s="85"/>
      <c r="F2" s="85"/>
      <c r="G2" s="85"/>
      <c r="H2" s="86"/>
      <c r="I2" s="111"/>
    </row>
    <row r="3" spans="1:9" s="70" customFormat="1" ht="13.5" customHeight="1">
      <c r="A3" s="87" t="str">
        <f>'结果汇总'!$A$3</f>
        <v>  评估基准日：2020年3月12日</v>
      </c>
      <c r="B3" s="88"/>
      <c r="C3" s="89"/>
      <c r="D3" s="88"/>
      <c r="E3" s="90"/>
      <c r="F3" s="90"/>
      <c r="G3" s="90"/>
      <c r="H3" s="91"/>
      <c r="I3" s="88"/>
    </row>
    <row r="4" spans="1:9" s="70" customFormat="1" ht="13.5" customHeight="1">
      <c r="A4" s="92" t="str">
        <f>'结果汇总'!$A$4</f>
        <v>被评估单位（或者产权持有单位）：左世合、周海翔、云南渝庆建筑劳务有限公司</v>
      </c>
      <c r="B4" s="93"/>
      <c r="C4" s="94"/>
      <c r="D4" s="93"/>
      <c r="E4" s="95"/>
      <c r="F4" s="95"/>
      <c r="G4" s="95"/>
      <c r="H4" s="96"/>
      <c r="I4" s="112"/>
    </row>
    <row r="5" spans="1:9" s="70" customFormat="1" ht="15.75" customHeight="1">
      <c r="A5" s="97" t="s">
        <v>139</v>
      </c>
      <c r="B5" s="98" t="s">
        <v>750</v>
      </c>
      <c r="C5" s="99" t="s">
        <v>409</v>
      </c>
      <c r="D5" s="98" t="s">
        <v>751</v>
      </c>
      <c r="E5" s="100" t="s">
        <v>113</v>
      </c>
      <c r="F5" s="101" t="s">
        <v>114</v>
      </c>
      <c r="G5" s="101" t="s">
        <v>115</v>
      </c>
      <c r="H5" s="102" t="s">
        <v>117</v>
      </c>
      <c r="I5" s="98" t="s">
        <v>380</v>
      </c>
    </row>
    <row r="6" spans="1:9" s="70" customFormat="1" ht="15.75" customHeight="1">
      <c r="A6" s="97"/>
      <c r="B6" s="103"/>
      <c r="C6" s="104"/>
      <c r="D6" s="105"/>
      <c r="E6" s="106"/>
      <c r="F6" s="106"/>
      <c r="G6" s="106"/>
      <c r="H6" s="102">
        <f aca="true" t="shared" si="0" ref="H6:H30">IF(OR(F6=0,F6=""),"",ROUND((G6-F6)/F6*100,2))</f>
      </c>
      <c r="I6" s="103"/>
    </row>
    <row r="7" spans="1:9" s="70" customFormat="1" ht="15.75" customHeight="1">
      <c r="A7" s="97"/>
      <c r="B7" s="103"/>
      <c r="C7" s="104"/>
      <c r="D7" s="105"/>
      <c r="E7" s="106"/>
      <c r="F7" s="106"/>
      <c r="G7" s="106"/>
      <c r="H7" s="102">
        <f t="shared" si="0"/>
      </c>
      <c r="I7" s="103"/>
    </row>
    <row r="8" spans="1:9" s="70" customFormat="1" ht="15.75" customHeight="1">
      <c r="A8" s="97"/>
      <c r="B8" s="103"/>
      <c r="C8" s="104"/>
      <c r="D8" s="105"/>
      <c r="E8" s="106"/>
      <c r="F8" s="106"/>
      <c r="G8" s="106"/>
      <c r="H8" s="102">
        <f t="shared" si="0"/>
      </c>
      <c r="I8" s="103"/>
    </row>
    <row r="9" spans="1:9" s="70" customFormat="1" ht="15.75" customHeight="1">
      <c r="A9" s="97"/>
      <c r="B9" s="103"/>
      <c r="C9" s="104"/>
      <c r="D9" s="105"/>
      <c r="E9" s="106"/>
      <c r="F9" s="106"/>
      <c r="G9" s="106"/>
      <c r="H9" s="102">
        <f t="shared" si="0"/>
      </c>
      <c r="I9" s="103"/>
    </row>
    <row r="10" spans="1:9" s="70" customFormat="1" ht="15.75" customHeight="1">
      <c r="A10" s="97"/>
      <c r="B10" s="103"/>
      <c r="C10" s="104"/>
      <c r="D10" s="105"/>
      <c r="E10" s="106"/>
      <c r="F10" s="106"/>
      <c r="G10" s="106"/>
      <c r="H10" s="102">
        <f t="shared" si="0"/>
      </c>
      <c r="I10" s="103"/>
    </row>
    <row r="11" spans="1:9" s="70" customFormat="1" ht="15.75" customHeight="1">
      <c r="A11" s="97"/>
      <c r="B11" s="103"/>
      <c r="C11" s="104"/>
      <c r="D11" s="105"/>
      <c r="E11" s="106"/>
      <c r="F11" s="106"/>
      <c r="G11" s="106"/>
      <c r="H11" s="102">
        <f t="shared" si="0"/>
      </c>
      <c r="I11" s="103"/>
    </row>
    <row r="12" spans="1:9" s="70" customFormat="1" ht="15.75" customHeight="1">
      <c r="A12" s="97"/>
      <c r="B12" s="103"/>
      <c r="C12" s="104"/>
      <c r="D12" s="105"/>
      <c r="E12" s="106"/>
      <c r="F12" s="106"/>
      <c r="G12" s="106"/>
      <c r="H12" s="102">
        <f t="shared" si="0"/>
      </c>
      <c r="I12" s="103"/>
    </row>
    <row r="13" spans="1:9" s="70" customFormat="1" ht="15.75" customHeight="1">
      <c r="A13" s="97"/>
      <c r="B13" s="103"/>
      <c r="C13" s="104"/>
      <c r="D13" s="105"/>
      <c r="E13" s="106"/>
      <c r="F13" s="106"/>
      <c r="G13" s="106"/>
      <c r="H13" s="102">
        <f t="shared" si="0"/>
      </c>
      <c r="I13" s="103"/>
    </row>
    <row r="14" spans="1:9" s="70" customFormat="1" ht="15.75" customHeight="1">
      <c r="A14" s="97"/>
      <c r="B14" s="103"/>
      <c r="C14" s="104"/>
      <c r="D14" s="105"/>
      <c r="E14" s="106"/>
      <c r="F14" s="106"/>
      <c r="G14" s="106"/>
      <c r="H14" s="102">
        <f t="shared" si="0"/>
      </c>
      <c r="I14" s="103"/>
    </row>
    <row r="15" spans="1:9" s="70" customFormat="1" ht="15.75" customHeight="1">
      <c r="A15" s="97"/>
      <c r="B15" s="103"/>
      <c r="C15" s="104"/>
      <c r="D15" s="105"/>
      <c r="E15" s="106"/>
      <c r="F15" s="106"/>
      <c r="G15" s="106"/>
      <c r="H15" s="102">
        <f t="shared" si="0"/>
      </c>
      <c r="I15" s="103"/>
    </row>
    <row r="16" spans="1:9" s="70" customFormat="1" ht="15.75" customHeight="1">
      <c r="A16" s="97"/>
      <c r="B16" s="103"/>
      <c r="C16" s="104"/>
      <c r="D16" s="105"/>
      <c r="E16" s="107"/>
      <c r="F16" s="107"/>
      <c r="G16" s="107"/>
      <c r="H16" s="102">
        <f t="shared" si="0"/>
      </c>
      <c r="I16" s="103"/>
    </row>
    <row r="17" spans="1:9" s="70" customFormat="1" ht="15.75" customHeight="1">
      <c r="A17" s="97"/>
      <c r="B17" s="103"/>
      <c r="C17" s="104"/>
      <c r="D17" s="105"/>
      <c r="E17" s="107"/>
      <c r="F17" s="107"/>
      <c r="G17" s="107"/>
      <c r="H17" s="102">
        <f t="shared" si="0"/>
      </c>
      <c r="I17" s="103"/>
    </row>
    <row r="18" spans="1:9" s="70" customFormat="1" ht="15.75" customHeight="1">
      <c r="A18" s="97"/>
      <c r="B18" s="103"/>
      <c r="C18" s="104"/>
      <c r="D18" s="105"/>
      <c r="E18" s="107"/>
      <c r="F18" s="107"/>
      <c r="G18" s="107"/>
      <c r="H18" s="102">
        <f t="shared" si="0"/>
      </c>
      <c r="I18" s="103"/>
    </row>
    <row r="19" spans="1:9" s="70" customFormat="1" ht="15.75" customHeight="1">
      <c r="A19" s="97"/>
      <c r="B19" s="103"/>
      <c r="C19" s="104"/>
      <c r="D19" s="105"/>
      <c r="E19" s="107"/>
      <c r="F19" s="107"/>
      <c r="G19" s="107"/>
      <c r="H19" s="102"/>
      <c r="I19" s="103"/>
    </row>
    <row r="20" spans="1:9" s="70" customFormat="1" ht="15.75" customHeight="1">
      <c r="A20" s="97"/>
      <c r="B20" s="103"/>
      <c r="C20" s="104"/>
      <c r="D20" s="105"/>
      <c r="E20" s="107"/>
      <c r="F20" s="107"/>
      <c r="G20" s="107"/>
      <c r="H20" s="102"/>
      <c r="I20" s="103"/>
    </row>
    <row r="21" spans="1:9" s="70" customFormat="1" ht="15.75" customHeight="1">
      <c r="A21" s="97"/>
      <c r="B21" s="103"/>
      <c r="C21" s="104"/>
      <c r="D21" s="105"/>
      <c r="E21" s="107"/>
      <c r="F21" s="107"/>
      <c r="G21" s="107"/>
      <c r="H21" s="102">
        <f t="shared" si="0"/>
      </c>
      <c r="I21" s="103"/>
    </row>
    <row r="22" spans="1:9" s="70" customFormat="1" ht="15.75" customHeight="1">
      <c r="A22" s="97"/>
      <c r="B22" s="103"/>
      <c r="C22" s="104"/>
      <c r="D22" s="105"/>
      <c r="E22" s="106"/>
      <c r="F22" s="106"/>
      <c r="G22" s="106"/>
      <c r="H22" s="102">
        <f t="shared" si="0"/>
      </c>
      <c r="I22" s="103"/>
    </row>
    <row r="23" spans="1:9" s="70" customFormat="1" ht="15.75" customHeight="1">
      <c r="A23" s="97"/>
      <c r="B23" s="103"/>
      <c r="C23" s="104"/>
      <c r="D23" s="105"/>
      <c r="E23" s="106"/>
      <c r="F23" s="106"/>
      <c r="G23" s="106"/>
      <c r="H23" s="102">
        <f t="shared" si="0"/>
      </c>
      <c r="I23" s="103"/>
    </row>
    <row r="24" spans="1:9" s="70" customFormat="1" ht="15.75" customHeight="1">
      <c r="A24" s="97"/>
      <c r="B24" s="103"/>
      <c r="C24" s="104"/>
      <c r="D24" s="105"/>
      <c r="E24" s="106"/>
      <c r="F24" s="106"/>
      <c r="G24" s="106"/>
      <c r="H24" s="102">
        <f t="shared" si="0"/>
      </c>
      <c r="I24" s="103"/>
    </row>
    <row r="25" spans="1:9" s="70" customFormat="1" ht="15.75" customHeight="1">
      <c r="A25" s="97"/>
      <c r="B25" s="103"/>
      <c r="C25" s="104"/>
      <c r="D25" s="105"/>
      <c r="E25" s="106"/>
      <c r="F25" s="106"/>
      <c r="G25" s="106"/>
      <c r="H25" s="102">
        <f t="shared" si="0"/>
      </c>
      <c r="I25" s="103"/>
    </row>
    <row r="26" spans="1:9" s="70" customFormat="1" ht="15.75" customHeight="1">
      <c r="A26" s="97"/>
      <c r="B26" s="103"/>
      <c r="C26" s="104"/>
      <c r="D26" s="105"/>
      <c r="E26" s="106"/>
      <c r="F26" s="106"/>
      <c r="G26" s="106"/>
      <c r="H26" s="102">
        <f t="shared" si="0"/>
      </c>
      <c r="I26" s="103"/>
    </row>
    <row r="27" spans="1:9" s="70" customFormat="1" ht="15.75" customHeight="1">
      <c r="A27" s="97"/>
      <c r="B27" s="103"/>
      <c r="C27" s="104"/>
      <c r="D27" s="105"/>
      <c r="E27" s="106"/>
      <c r="F27" s="106"/>
      <c r="G27" s="106"/>
      <c r="H27" s="102">
        <f t="shared" si="0"/>
      </c>
      <c r="I27" s="103"/>
    </row>
    <row r="28" spans="1:9" s="70" customFormat="1" ht="15.75" customHeight="1">
      <c r="A28" s="97"/>
      <c r="B28" s="103"/>
      <c r="C28" s="104"/>
      <c r="D28" s="105"/>
      <c r="E28" s="106"/>
      <c r="F28" s="106"/>
      <c r="G28" s="106"/>
      <c r="H28" s="102">
        <f t="shared" si="0"/>
      </c>
      <c r="I28" s="103"/>
    </row>
    <row r="29" spans="1:9" s="70" customFormat="1" ht="15.75" customHeight="1">
      <c r="A29" s="97"/>
      <c r="B29" s="103"/>
      <c r="C29" s="104"/>
      <c r="D29" s="105"/>
      <c r="E29" s="106"/>
      <c r="F29" s="106"/>
      <c r="G29" s="106"/>
      <c r="H29" s="102">
        <f t="shared" si="0"/>
      </c>
      <c r="I29" s="103"/>
    </row>
    <row r="30" spans="1:9" s="70" customFormat="1" ht="15.75" customHeight="1">
      <c r="A30" s="108" t="s">
        <v>381</v>
      </c>
      <c r="B30" s="109"/>
      <c r="C30" s="109"/>
      <c r="D30" s="110"/>
      <c r="E30" s="107">
        <f>SUM(E6:E29)</f>
        <v>0</v>
      </c>
      <c r="F30" s="107">
        <f>SUM(F6:F29)</f>
        <v>0</v>
      </c>
      <c r="G30" s="107">
        <f>SUM(G6:G29)</f>
        <v>0</v>
      </c>
      <c r="H30" s="102">
        <f t="shared" si="0"/>
      </c>
      <c r="I30" s="103"/>
    </row>
    <row r="31" spans="1:9" s="70" customFormat="1" ht="15.75" customHeight="1">
      <c r="A31" s="71"/>
      <c r="B31" s="72"/>
      <c r="C31" s="73"/>
      <c r="D31" s="72"/>
      <c r="E31" s="74"/>
      <c r="F31" s="74"/>
      <c r="G31" s="74"/>
      <c r="H31" s="75"/>
      <c r="I31" s="72"/>
    </row>
    <row r="32" spans="1:9" s="70" customFormat="1" ht="15.75" customHeight="1">
      <c r="A32" s="71"/>
      <c r="B32" s="72"/>
      <c r="C32" s="73"/>
      <c r="D32" s="72"/>
      <c r="E32" s="74"/>
      <c r="F32" s="74"/>
      <c r="G32" s="74"/>
      <c r="H32" s="75"/>
      <c r="I32" s="72"/>
    </row>
  </sheetData>
  <sheetProtection/>
  <mergeCells count="1">
    <mergeCell ref="A30:D30"/>
  </mergeCells>
  <dataValidations count="1">
    <dataValidation allowBlank="1" showInputMessage="1" showErrorMessage="1" imeMode="off" sqref="A4"/>
  </dataValidations>
  <hyperlinks>
    <hyperlink ref="B2" location="科目索引!H26" display="=IF(评估申报表填表摘要!$A$2=&quot;&quot;,&quot;&quot;,评估申报表填表摘要!$A$2)"/>
    <hyperlink ref="A2" location="表6长负汇总!A1" display="=IF(表3流资汇总!$A$2=&quot;&quot;,&quot;&quot;,表3流资汇总!$A$2)"/>
  </hyperlinks>
  <printOptions horizontalCentered="1"/>
  <pageMargins left="0.35433070866141736" right="0.35433070866141736" top="0.5905511811023623" bottom="0.7874015748031497" header="1.062992125984252" footer="0.31"/>
  <pageSetup horizontalDpi="600" verticalDpi="600" orientation="landscape" paperSize="9"/>
  <headerFooter alignWithMargins="0">
    <oddHeader>&amp;R&amp;9表6-7
共&amp;N页第&amp;P页
金额单位：人民币元</oddHeader>
    <oddFooter>&amp;L&amp;9资产占有单位填表人：
填表日期：     年  月  日&amp;C&amp;9评估人员：
</oddFooter>
  </headerFooter>
</worksheet>
</file>

<file path=xl/worksheets/sheet79.xml><?xml version="1.0" encoding="utf-8"?>
<worksheet xmlns="http://schemas.openxmlformats.org/spreadsheetml/2006/main" xmlns:r="http://schemas.openxmlformats.org/officeDocument/2006/relationships">
  <dimension ref="D4:J35"/>
  <sheetViews>
    <sheetView workbookViewId="0" topLeftCell="A10">
      <selection activeCell="L15" sqref="L15"/>
    </sheetView>
  </sheetViews>
  <sheetFormatPr defaultColWidth="9.00390625" defaultRowHeight="14.25"/>
  <cols>
    <col min="4" max="4" width="9.00390625" style="5" customWidth="1"/>
    <col min="5" max="5" width="26.125" style="0" customWidth="1"/>
    <col min="7" max="7" width="9.00390625" style="5" customWidth="1"/>
  </cols>
  <sheetData>
    <row r="4" ht="14.25">
      <c r="G4" s="67"/>
    </row>
    <row r="5" spans="4:7" ht="14.25">
      <c r="D5" s="67" t="s">
        <v>139</v>
      </c>
      <c r="E5" s="68" t="s">
        <v>605</v>
      </c>
      <c r="F5" s="68" t="s">
        <v>769</v>
      </c>
      <c r="G5" s="67" t="s">
        <v>770</v>
      </c>
    </row>
    <row r="6" spans="4:10" ht="14.25">
      <c r="D6" s="67">
        <v>1</v>
      </c>
      <c r="E6" s="67" t="s">
        <v>468</v>
      </c>
      <c r="F6" s="67" t="s">
        <v>469</v>
      </c>
      <c r="G6" s="67" t="s">
        <v>771</v>
      </c>
      <c r="H6" s="67"/>
      <c r="I6" s="67"/>
      <c r="J6" s="67"/>
    </row>
    <row r="7" spans="4:10" ht="14.25">
      <c r="D7" s="67">
        <v>2</v>
      </c>
      <c r="E7" s="67" t="s">
        <v>772</v>
      </c>
      <c r="F7" s="67" t="s">
        <v>471</v>
      </c>
      <c r="G7" s="67"/>
      <c r="H7" s="67"/>
      <c r="I7" s="67"/>
      <c r="J7" s="67"/>
    </row>
    <row r="8" spans="4:10" ht="14.25">
      <c r="D8" s="67">
        <v>3</v>
      </c>
      <c r="E8" s="67" t="s">
        <v>472</v>
      </c>
      <c r="F8" s="67" t="s">
        <v>473</v>
      </c>
      <c r="G8" s="67"/>
      <c r="H8" s="67"/>
      <c r="I8" s="67"/>
      <c r="J8" s="67"/>
    </row>
    <row r="9" spans="4:10" ht="14.25">
      <c r="D9" s="67">
        <v>4</v>
      </c>
      <c r="E9" s="67" t="s">
        <v>773</v>
      </c>
      <c r="F9" s="67" t="s">
        <v>471</v>
      </c>
      <c r="G9" s="67"/>
      <c r="H9" s="67"/>
      <c r="I9" s="67"/>
      <c r="J9" s="67"/>
    </row>
    <row r="10" spans="4:10" ht="14.25">
      <c r="D10" s="67">
        <v>5</v>
      </c>
      <c r="E10" s="67" t="s">
        <v>774</v>
      </c>
      <c r="F10" s="67" t="s">
        <v>471</v>
      </c>
      <c r="G10" s="67"/>
      <c r="H10" s="67"/>
      <c r="I10" s="67"/>
      <c r="J10" s="67"/>
    </row>
    <row r="11" spans="4:10" ht="14.25">
      <c r="D11" s="67">
        <v>6</v>
      </c>
      <c r="E11" s="67" t="s">
        <v>476</v>
      </c>
      <c r="F11" s="67" t="s">
        <v>471</v>
      </c>
      <c r="G11" s="67"/>
      <c r="H11" s="67"/>
      <c r="I11" s="67"/>
      <c r="J11" s="67"/>
    </row>
    <row r="12" spans="4:10" ht="14.25">
      <c r="D12" s="67">
        <v>7</v>
      </c>
      <c r="E12" s="67" t="s">
        <v>775</v>
      </c>
      <c r="F12" s="67" t="s">
        <v>471</v>
      </c>
      <c r="G12" s="67"/>
      <c r="H12" s="67"/>
      <c r="I12" s="67"/>
      <c r="J12" s="67"/>
    </row>
    <row r="13" spans="4:10" ht="14.25">
      <c r="D13" s="67">
        <v>8</v>
      </c>
      <c r="E13" s="67" t="s">
        <v>776</v>
      </c>
      <c r="F13" s="67" t="s">
        <v>471</v>
      </c>
      <c r="G13" s="67"/>
      <c r="H13" s="67"/>
      <c r="I13" s="67"/>
      <c r="J13" s="67"/>
    </row>
    <row r="14" spans="4:10" ht="14.25">
      <c r="D14" s="67">
        <v>9</v>
      </c>
      <c r="E14" s="67" t="s">
        <v>479</v>
      </c>
      <c r="F14" s="67" t="s">
        <v>480</v>
      </c>
      <c r="G14" s="67"/>
      <c r="H14" s="67"/>
      <c r="I14" s="67"/>
      <c r="J14" s="67"/>
    </row>
    <row r="15" spans="4:10" ht="14.25">
      <c r="D15" s="67">
        <v>10</v>
      </c>
      <c r="E15" s="67" t="s">
        <v>481</v>
      </c>
      <c r="F15" s="67" t="s">
        <v>480</v>
      </c>
      <c r="G15" s="67"/>
      <c r="H15" s="67"/>
      <c r="I15" s="67"/>
      <c r="J15" s="67"/>
    </row>
    <row r="16" spans="4:10" ht="14.25">
      <c r="D16" s="67">
        <v>11</v>
      </c>
      <c r="E16" s="67" t="s">
        <v>482</v>
      </c>
      <c r="F16" s="67" t="s">
        <v>471</v>
      </c>
      <c r="G16" s="67"/>
      <c r="H16" s="67"/>
      <c r="I16" s="67"/>
      <c r="J16" s="67"/>
    </row>
    <row r="17" spans="4:10" ht="14.25">
      <c r="D17" s="67">
        <v>12</v>
      </c>
      <c r="E17" s="67" t="s">
        <v>483</v>
      </c>
      <c r="F17" s="67" t="s">
        <v>471</v>
      </c>
      <c r="G17" s="67"/>
      <c r="H17" s="67"/>
      <c r="I17" s="67"/>
      <c r="J17" s="67"/>
    </row>
    <row r="18" spans="4:10" ht="14.25">
      <c r="D18" s="67">
        <v>13</v>
      </c>
      <c r="E18" s="67" t="s">
        <v>484</v>
      </c>
      <c r="F18" s="67" t="s">
        <v>471</v>
      </c>
      <c r="G18" s="67"/>
      <c r="H18" s="67"/>
      <c r="I18" s="67"/>
      <c r="J18" s="67"/>
    </row>
    <row r="19" spans="4:10" ht="14.25">
      <c r="D19" s="67">
        <v>14</v>
      </c>
      <c r="E19" s="67" t="s">
        <v>485</v>
      </c>
      <c r="F19" s="67" t="s">
        <v>471</v>
      </c>
      <c r="G19" s="67"/>
      <c r="H19" s="67"/>
      <c r="I19" s="67"/>
      <c r="J19" s="67"/>
    </row>
    <row r="20" spans="4:10" ht="14.25">
      <c r="D20" s="67">
        <v>15</v>
      </c>
      <c r="E20" s="67" t="s">
        <v>486</v>
      </c>
      <c r="F20" s="67" t="s">
        <v>487</v>
      </c>
      <c r="G20" s="67"/>
      <c r="H20" s="67"/>
      <c r="I20" s="67"/>
      <c r="J20" s="67"/>
    </row>
    <row r="21" spans="4:10" ht="14.25">
      <c r="D21" s="67">
        <v>16</v>
      </c>
      <c r="E21" s="67" t="s">
        <v>488</v>
      </c>
      <c r="F21" s="67" t="s">
        <v>489</v>
      </c>
      <c r="G21" s="67"/>
      <c r="H21" s="67"/>
      <c r="I21" s="67"/>
      <c r="J21" s="67"/>
    </row>
    <row r="22" spans="4:10" ht="14.25">
      <c r="D22" s="67">
        <v>17</v>
      </c>
      <c r="E22" s="67" t="s">
        <v>490</v>
      </c>
      <c r="F22" s="67" t="s">
        <v>491</v>
      </c>
      <c r="G22" s="67"/>
      <c r="H22" s="67"/>
      <c r="I22" s="67"/>
      <c r="J22" s="67"/>
    </row>
    <row r="23" spans="4:10" ht="14.25">
      <c r="D23" s="67">
        <v>18</v>
      </c>
      <c r="E23" s="67" t="s">
        <v>493</v>
      </c>
      <c r="F23" s="67" t="s">
        <v>494</v>
      </c>
      <c r="G23" s="67"/>
      <c r="H23" s="67"/>
      <c r="I23" s="67"/>
      <c r="J23" s="67"/>
    </row>
    <row r="24" spans="4:10" ht="14.25">
      <c r="D24" s="67">
        <v>19</v>
      </c>
      <c r="E24" s="67" t="s">
        <v>495</v>
      </c>
      <c r="F24" s="67" t="s">
        <v>777</v>
      </c>
      <c r="G24" s="67"/>
      <c r="H24" s="67"/>
      <c r="I24" s="67"/>
      <c r="J24" s="67"/>
    </row>
    <row r="25" spans="4:10" ht="14.25">
      <c r="D25" s="67">
        <v>20</v>
      </c>
      <c r="E25" s="67" t="s">
        <v>497</v>
      </c>
      <c r="F25" s="67" t="s">
        <v>778</v>
      </c>
      <c r="G25" s="67"/>
      <c r="H25" s="67"/>
      <c r="I25" s="67"/>
      <c r="J25" s="67"/>
    </row>
    <row r="26" spans="4:10" ht="14.25">
      <c r="D26" s="67">
        <v>21</v>
      </c>
      <c r="E26" s="67" t="s">
        <v>779</v>
      </c>
      <c r="F26" s="67" t="s">
        <v>780</v>
      </c>
      <c r="G26" s="67"/>
      <c r="H26" s="67"/>
      <c r="I26" s="67"/>
      <c r="J26" s="67"/>
    </row>
    <row r="27" spans="4:10" ht="14.25">
      <c r="D27" s="67">
        <v>22</v>
      </c>
      <c r="E27" s="67" t="s">
        <v>501</v>
      </c>
      <c r="F27" s="67" t="s">
        <v>781</v>
      </c>
      <c r="G27" s="67"/>
      <c r="H27" s="67"/>
      <c r="I27" s="67"/>
      <c r="J27" s="67"/>
    </row>
    <row r="28" spans="4:10" ht="14.25">
      <c r="D28" s="67">
        <v>23</v>
      </c>
      <c r="E28" s="67" t="s">
        <v>503</v>
      </c>
      <c r="F28" s="67" t="s">
        <v>782</v>
      </c>
      <c r="G28" s="67"/>
      <c r="H28" s="67"/>
      <c r="I28" s="67"/>
      <c r="J28" s="67"/>
    </row>
    <row r="29" spans="4:10" ht="14.25">
      <c r="D29" s="67">
        <v>24</v>
      </c>
      <c r="E29" s="67" t="s">
        <v>505</v>
      </c>
      <c r="F29" s="67" t="s">
        <v>783</v>
      </c>
      <c r="G29" s="67"/>
      <c r="H29" s="67"/>
      <c r="I29" s="67"/>
      <c r="J29" s="67"/>
    </row>
    <row r="30" spans="4:10" ht="14.25">
      <c r="D30" s="67">
        <v>25</v>
      </c>
      <c r="E30" s="67" t="s">
        <v>507</v>
      </c>
      <c r="F30" s="67" t="s">
        <v>508</v>
      </c>
      <c r="G30" s="67"/>
      <c r="H30" s="67"/>
      <c r="I30" s="67"/>
      <c r="J30" s="67"/>
    </row>
    <row r="31" spans="4:10" ht="14.25">
      <c r="D31" s="67">
        <v>26</v>
      </c>
      <c r="E31" s="67" t="s">
        <v>509</v>
      </c>
      <c r="F31" s="67" t="s">
        <v>784</v>
      </c>
      <c r="G31" s="67"/>
      <c r="H31" s="67"/>
      <c r="I31" s="67"/>
      <c r="J31" s="67"/>
    </row>
    <row r="32" spans="4:10" ht="14.25">
      <c r="D32" s="67">
        <v>27</v>
      </c>
      <c r="E32" s="67" t="s">
        <v>785</v>
      </c>
      <c r="F32" s="67" t="s">
        <v>512</v>
      </c>
      <c r="G32" s="67"/>
      <c r="H32" s="67"/>
      <c r="I32" s="67"/>
      <c r="J32" s="67"/>
    </row>
    <row r="33" spans="4:10" ht="14.25">
      <c r="D33" s="67"/>
      <c r="E33" s="67"/>
      <c r="F33" s="67"/>
      <c r="G33" s="67"/>
      <c r="H33" s="67"/>
      <c r="I33" s="67"/>
      <c r="J33" s="67"/>
    </row>
    <row r="34" spans="4:10" ht="14.25">
      <c r="D34" s="67"/>
      <c r="E34" s="67"/>
      <c r="F34" s="67"/>
      <c r="G34" s="67"/>
      <c r="H34" s="67"/>
      <c r="I34" s="67"/>
      <c r="J34" s="67"/>
    </row>
    <row r="35" spans="4:10" ht="14.25">
      <c r="D35" s="67"/>
      <c r="E35" s="67"/>
      <c r="F35" s="67"/>
      <c r="G35" s="67"/>
      <c r="H35" s="67"/>
      <c r="I35" s="67"/>
      <c r="J35" s="67"/>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25"/>
  <sheetViews>
    <sheetView zoomScale="75" zoomScaleNormal="75" workbookViewId="0" topLeftCell="A1">
      <pane xSplit="2" ySplit="5" topLeftCell="C6" activePane="bottomRight" state="frozen"/>
      <selection pane="bottomRight" activeCell="B8" sqref="B8"/>
    </sheetView>
  </sheetViews>
  <sheetFormatPr defaultColWidth="8.75390625" defaultRowHeight="19.5" customHeight="1"/>
  <cols>
    <col min="1" max="1" width="10.00390625" style="600" customWidth="1"/>
    <col min="2" max="2" width="24.125" style="600" customWidth="1"/>
    <col min="3" max="6" width="24.375" style="600" customWidth="1"/>
    <col min="7" max="7" width="12.375" style="600" customWidth="1"/>
    <col min="8" max="16384" width="8.75390625" style="600" customWidth="1"/>
  </cols>
  <sheetData>
    <row r="1" spans="1:7" s="558" customFormat="1" ht="42" customHeight="1">
      <c r="A1" s="557" t="s">
        <v>239</v>
      </c>
      <c r="B1" s="557"/>
      <c r="C1" s="557"/>
      <c r="D1" s="557"/>
      <c r="E1" s="557"/>
      <c r="F1" s="557"/>
      <c r="G1" s="557"/>
    </row>
    <row r="2" spans="1:7" s="555" customFormat="1" ht="19.5" customHeight="1">
      <c r="A2" s="559" t="str">
        <f>IF('表3流资汇总'!$A$2="","",'表3流资汇总'!$A$2)</f>
        <v>返回</v>
      </c>
      <c r="B2" s="560" t="str">
        <f>IF('评估申报表填表摘要'!$A$2="","",'评估申报表填表摘要'!$A$2)</f>
        <v>返回索引页</v>
      </c>
      <c r="G2" s="562" t="s">
        <v>240</v>
      </c>
    </row>
    <row r="3" spans="3:7" s="555" customFormat="1" ht="19.5" customHeight="1">
      <c r="C3" s="642"/>
      <c r="D3" s="643" t="str">
        <f>'结果汇总'!$A$3</f>
        <v>  评估基准日：2020年3月12日</v>
      </c>
      <c r="G3" s="562" t="s">
        <v>241</v>
      </c>
    </row>
    <row r="4" spans="1:7" s="599" customFormat="1" ht="19.5" customHeight="1">
      <c r="A4" s="585" t="str">
        <f>'结果汇总'!$A$4</f>
        <v>被评估单位（或者产权持有单位）：左世合、周海翔、云南渝庆建筑劳务有限公司</v>
      </c>
      <c r="B4" s="603"/>
      <c r="E4" s="603"/>
      <c r="F4" s="603"/>
      <c r="G4" s="604" t="s">
        <v>242</v>
      </c>
    </row>
    <row r="5" spans="1:7" s="564" customFormat="1" ht="25.5" customHeight="1">
      <c r="A5" s="644" t="s">
        <v>211</v>
      </c>
      <c r="B5" s="645" t="s">
        <v>140</v>
      </c>
      <c r="C5" s="645" t="s">
        <v>113</v>
      </c>
      <c r="D5" s="645" t="s">
        <v>114</v>
      </c>
      <c r="E5" s="645" t="s">
        <v>115</v>
      </c>
      <c r="F5" s="645" t="s">
        <v>142</v>
      </c>
      <c r="G5" s="646" t="s">
        <v>117</v>
      </c>
    </row>
    <row r="6" spans="1:7" s="555" customFormat="1" ht="25.5" customHeight="1">
      <c r="A6" s="622" t="s">
        <v>243</v>
      </c>
      <c r="B6" s="608" t="s">
        <v>33</v>
      </c>
      <c r="C6" s="573">
        <f>'3-9-1原材料'!F34</f>
        <v>0</v>
      </c>
      <c r="D6" s="573">
        <f>'3-9-1原材料'!R34</f>
        <v>0</v>
      </c>
      <c r="E6" s="573">
        <f>'3-9-1原材料'!U34</f>
        <v>0</v>
      </c>
      <c r="F6" s="573">
        <f>E6-D6</f>
        <v>0</v>
      </c>
      <c r="G6" s="590">
        <f aca="true" t="shared" si="0" ref="G6:G23">IF(OR(D6=0,D6=""),"",ROUND(F6/D6*100,2))</f>
      </c>
    </row>
    <row r="7" spans="1:7" s="555" customFormat="1" ht="25.5" customHeight="1">
      <c r="A7" s="622" t="s">
        <v>244</v>
      </c>
      <c r="B7" s="608" t="s">
        <v>36</v>
      </c>
      <c r="C7" s="573">
        <f>'3-9-2材料采购'!F30</f>
        <v>0</v>
      </c>
      <c r="D7" s="573">
        <f>'3-9-2材料采购'!L30</f>
        <v>0</v>
      </c>
      <c r="E7" s="573">
        <f>'3-9-2材料采购'!O30</f>
        <v>0</v>
      </c>
      <c r="F7" s="573">
        <f aca="true" t="shared" si="1" ref="F7:F16">E7-D7</f>
        <v>0</v>
      </c>
      <c r="G7" s="590">
        <f t="shared" si="0"/>
      </c>
    </row>
    <row r="8" spans="1:7" s="555" customFormat="1" ht="25.5" customHeight="1">
      <c r="A8" s="622" t="s">
        <v>245</v>
      </c>
      <c r="B8" s="608" t="s">
        <v>39</v>
      </c>
      <c r="C8" s="573">
        <f>'3-9-3在库低值'!F36</f>
        <v>0</v>
      </c>
      <c r="D8" s="573">
        <f>'3-9-3在库低值'!R36</f>
        <v>0</v>
      </c>
      <c r="E8" s="573">
        <f>'3-9-3在库低值'!U36</f>
        <v>26869</v>
      </c>
      <c r="F8" s="573">
        <f t="shared" si="1"/>
        <v>26869</v>
      </c>
      <c r="G8" s="590">
        <f t="shared" si="0"/>
      </c>
    </row>
    <row r="9" spans="1:7" s="555" customFormat="1" ht="25.5" customHeight="1">
      <c r="A9" s="622" t="s">
        <v>246</v>
      </c>
      <c r="B9" s="608" t="s">
        <v>42</v>
      </c>
      <c r="C9" s="573">
        <f>'3-9-4包装物'!F30</f>
        <v>0</v>
      </c>
      <c r="D9" s="573">
        <f>'3-9-4包装物'!R30</f>
        <v>0</v>
      </c>
      <c r="E9" s="573">
        <f>'3-9-4包装物'!U30</f>
        <v>0</v>
      </c>
      <c r="F9" s="573">
        <f t="shared" si="1"/>
        <v>0</v>
      </c>
      <c r="G9" s="590">
        <f t="shared" si="0"/>
      </c>
    </row>
    <row r="10" spans="1:7" s="555" customFormat="1" ht="25.5" customHeight="1">
      <c r="A10" s="622" t="s">
        <v>247</v>
      </c>
      <c r="B10" s="608" t="s">
        <v>44</v>
      </c>
      <c r="C10" s="573">
        <f>'3-9-5委托加工'!G30</f>
        <v>0</v>
      </c>
      <c r="D10" s="573">
        <f>'3-9-5委托加工'!M30</f>
        <v>0</v>
      </c>
      <c r="E10" s="573">
        <f>'3-9-5委托加工'!P30</f>
        <v>0</v>
      </c>
      <c r="F10" s="573">
        <f t="shared" si="1"/>
        <v>0</v>
      </c>
      <c r="G10" s="590">
        <f t="shared" si="0"/>
      </c>
    </row>
    <row r="11" spans="1:7" s="555" customFormat="1" ht="25.5" customHeight="1">
      <c r="A11" s="622" t="s">
        <v>248</v>
      </c>
      <c r="B11" s="608" t="s">
        <v>46</v>
      </c>
      <c r="C11" s="573">
        <f>'3-9-6产成品'!F29</f>
        <v>0</v>
      </c>
      <c r="D11" s="573">
        <f>'3-9-6产成品'!P29</f>
        <v>0</v>
      </c>
      <c r="E11" s="573">
        <f>'3-9-6产成品'!S29</f>
        <v>0</v>
      </c>
      <c r="F11" s="573">
        <f t="shared" si="1"/>
        <v>0</v>
      </c>
      <c r="G11" s="590">
        <f t="shared" si="0"/>
      </c>
    </row>
    <row r="12" spans="1:7" s="555" customFormat="1" ht="25.5" customHeight="1">
      <c r="A12" s="622" t="s">
        <v>249</v>
      </c>
      <c r="B12" s="608" t="s">
        <v>47</v>
      </c>
      <c r="C12" s="573">
        <f>'3-9-7在产品'!F30</f>
        <v>0</v>
      </c>
      <c r="D12" s="573">
        <f>'3-9-7在产品'!K30</f>
        <v>0</v>
      </c>
      <c r="E12" s="573">
        <f>'3-9-7在产品'!N30</f>
        <v>0</v>
      </c>
      <c r="F12" s="573">
        <f t="shared" si="1"/>
        <v>0</v>
      </c>
      <c r="G12" s="590">
        <f t="shared" si="0"/>
      </c>
    </row>
    <row r="13" spans="1:7" s="555" customFormat="1" ht="25.5" customHeight="1">
      <c r="A13" s="622" t="s">
        <v>250</v>
      </c>
      <c r="B13" s="608" t="s">
        <v>51</v>
      </c>
      <c r="C13" s="573">
        <f>'3-9-8发出商品'!G30</f>
        <v>0</v>
      </c>
      <c r="D13" s="573">
        <f>'3-9-8发出商品'!M30</f>
        <v>0</v>
      </c>
      <c r="E13" s="573">
        <f>'3-9-8发出商品'!P30</f>
        <v>0</v>
      </c>
      <c r="F13" s="573">
        <f t="shared" si="1"/>
        <v>0</v>
      </c>
      <c r="G13" s="590">
        <f t="shared" si="0"/>
      </c>
    </row>
    <row r="14" spans="1:7" s="555" customFormat="1" ht="25.5" customHeight="1">
      <c r="A14" s="622" t="s">
        <v>251</v>
      </c>
      <c r="B14" s="608" t="s">
        <v>55</v>
      </c>
      <c r="C14" s="573">
        <f>'3-9-9在用低值'!E60</f>
        <v>0</v>
      </c>
      <c r="D14" s="573">
        <f>'3-9-9在用低值'!M60</f>
        <v>0</v>
      </c>
      <c r="E14" s="573">
        <f>'3-9-9在用低值'!Q60</f>
        <v>0</v>
      </c>
      <c r="F14" s="573">
        <f t="shared" si="1"/>
        <v>0</v>
      </c>
      <c r="G14" s="590">
        <f t="shared" si="0"/>
      </c>
    </row>
    <row r="15" spans="1:7" s="555" customFormat="1" ht="25.5" customHeight="1">
      <c r="A15" s="622" t="s">
        <v>252</v>
      </c>
      <c r="B15" s="608" t="s">
        <v>58</v>
      </c>
      <c r="C15" s="573">
        <f>'3-9-10委托代销'!H30</f>
        <v>0</v>
      </c>
      <c r="D15" s="573">
        <f>'3-9-10委托代销'!L30</f>
        <v>0</v>
      </c>
      <c r="E15" s="573">
        <f>'3-9-10委托代销'!O30</f>
        <v>0</v>
      </c>
      <c r="F15" s="573">
        <f t="shared" si="1"/>
        <v>0</v>
      </c>
      <c r="G15" s="590">
        <f t="shared" si="0"/>
      </c>
    </row>
    <row r="16" spans="1:7" s="555" customFormat="1" ht="25.5" customHeight="1">
      <c r="A16" s="622" t="s">
        <v>253</v>
      </c>
      <c r="B16" s="608" t="s">
        <v>61</v>
      </c>
      <c r="C16" s="573">
        <f>'3-9-11受托代销'!H30</f>
        <v>0</v>
      </c>
      <c r="D16" s="573">
        <f>'3-9-11受托代销'!I30</f>
        <v>0</v>
      </c>
      <c r="E16" s="573">
        <f>'3-9-11受托代销'!L30</f>
        <v>0</v>
      </c>
      <c r="F16" s="573">
        <f t="shared" si="1"/>
        <v>0</v>
      </c>
      <c r="G16" s="590">
        <f t="shared" si="0"/>
      </c>
    </row>
    <row r="17" spans="1:7" s="555" customFormat="1" ht="25.5" customHeight="1">
      <c r="A17" s="620"/>
      <c r="B17" s="608"/>
      <c r="C17" s="573"/>
      <c r="D17" s="573"/>
      <c r="E17" s="573"/>
      <c r="F17" s="573"/>
      <c r="G17" s="590">
        <f t="shared" si="0"/>
      </c>
    </row>
    <row r="18" spans="1:7" s="555" customFormat="1" ht="25.5" customHeight="1">
      <c r="A18" s="620"/>
      <c r="B18" s="608"/>
      <c r="C18" s="573"/>
      <c r="D18" s="573"/>
      <c r="E18" s="573"/>
      <c r="F18" s="573"/>
      <c r="G18" s="590">
        <f t="shared" si="0"/>
      </c>
    </row>
    <row r="19" spans="1:7" s="555" customFormat="1" ht="25.5" customHeight="1">
      <c r="A19" s="620"/>
      <c r="B19" s="608"/>
      <c r="C19" s="573"/>
      <c r="D19" s="573"/>
      <c r="E19" s="573"/>
      <c r="F19" s="573"/>
      <c r="G19" s="590">
        <f t="shared" si="0"/>
      </c>
    </row>
    <row r="20" spans="1:7" s="555" customFormat="1" ht="25.5" customHeight="1">
      <c r="A20" s="620"/>
      <c r="B20" s="608"/>
      <c r="C20" s="573"/>
      <c r="D20" s="573"/>
      <c r="E20" s="573"/>
      <c r="F20" s="573"/>
      <c r="G20" s="590">
        <f t="shared" si="0"/>
      </c>
    </row>
    <row r="21" spans="1:7" s="555" customFormat="1" ht="25.5" customHeight="1">
      <c r="A21" s="620"/>
      <c r="B21" s="608" t="s">
        <v>254</v>
      </c>
      <c r="C21" s="573">
        <f>SUM(C6:C16)</f>
        <v>0</v>
      </c>
      <c r="D21" s="573">
        <f>SUM(D6:D16)</f>
        <v>0</v>
      </c>
      <c r="E21" s="573">
        <f>SUM(E6:E16)</f>
        <v>26869</v>
      </c>
      <c r="F21" s="573">
        <f>E21-D21</f>
        <v>26869</v>
      </c>
      <c r="G21" s="590">
        <f t="shared" si="0"/>
      </c>
    </row>
    <row r="22" spans="1:7" s="555" customFormat="1" ht="25.5" customHeight="1">
      <c r="A22" s="620"/>
      <c r="B22" s="610" t="s">
        <v>255</v>
      </c>
      <c r="C22" s="611"/>
      <c r="D22" s="612"/>
      <c r="E22" s="612"/>
      <c r="F22" s="612"/>
      <c r="G22" s="647">
        <f t="shared" si="0"/>
      </c>
    </row>
    <row r="23" spans="1:7" s="555" customFormat="1" ht="25.5" customHeight="1">
      <c r="A23" s="594"/>
      <c r="B23" s="648" t="s">
        <v>256</v>
      </c>
      <c r="C23" s="596">
        <f>C21-C22</f>
        <v>0</v>
      </c>
      <c r="D23" s="596">
        <f>D21-D22</f>
        <v>0</v>
      </c>
      <c r="E23" s="596">
        <f>E21-E22</f>
        <v>26869</v>
      </c>
      <c r="F23" s="596">
        <f>E23-D23</f>
        <v>26869</v>
      </c>
      <c r="G23" s="597">
        <f t="shared" si="0"/>
      </c>
    </row>
    <row r="24" spans="1:7" s="555" customFormat="1" ht="21.75" customHeight="1">
      <c r="A24" s="580" t="str">
        <f>'表3流资汇总'!$A$20</f>
        <v>被评估单位（或者产权持有人、填表人)：</v>
      </c>
      <c r="B24" s="614"/>
      <c r="E24" s="616" t="s">
        <v>238</v>
      </c>
      <c r="F24" s="615"/>
      <c r="G24" s="615"/>
    </row>
    <row r="25" s="555" customFormat="1" ht="21.75" customHeight="1">
      <c r="A25" s="580" t="str">
        <f>'表3流资汇总'!$A$21</f>
        <v>填表日期：年月日</v>
      </c>
    </row>
  </sheetData>
  <sheetProtection password="817B" sheet="1" objects="1" scenarios="1"/>
  <dataValidations count="1">
    <dataValidation allowBlank="1" showInputMessage="1" showErrorMessage="1" imeMode="off" sqref="C3 A4:B4 D4:G4"/>
  </dataValidations>
  <hyperlinks>
    <hyperlink ref="A2" location="表3流资汇总!B17" display="=IF(表3流资汇总!$A$2=&quot;&quot;,&quot;&quot;,表3流资汇总!$A$2)"/>
    <hyperlink ref="B6" location="'3-9-1原材料'!A1" display="原材料"/>
    <hyperlink ref="B7" location="'3-9-2材料采购'!A1" display="材料采购（在途物资）"/>
    <hyperlink ref="B8" location="'3-9-3在库低值'!A1" display="在库低值易耗品"/>
    <hyperlink ref="B9" location="'3-9-4包装物'!A1" display="包装物（库存物资）"/>
    <hyperlink ref="B10" location="'3-9-5委托加工'!A1" display="委托加工材料"/>
    <hyperlink ref="B11" location="'3-9-6产成品'!A1" display="产成品（库存商品）"/>
    <hyperlink ref="B12" location="'3-9-7在产品'!A1" display="在产品（自制半成品）"/>
    <hyperlink ref="B13" location="'3-9-8发出商品'!A1" display="分期收款发出商品"/>
    <hyperlink ref="B14" location="'3-9-9在用低值'!A1" display="在用低值易耗品"/>
    <hyperlink ref="B15" location="'3-9-10委托代销'!A1" display="委托代销商品"/>
    <hyperlink ref="B16" location="'3-9-11受托代销'!A1" display="受托代销商品"/>
    <hyperlink ref="B2" location="科目索引!D16" display="=IF(评估申报表填表摘要!$A$2=&quot;&quot;,&quot;&quot;,评估申报表填表摘要!$A$2)"/>
  </hyperlinks>
  <printOptions horizontalCentered="1"/>
  <pageMargins left="0.35433070866141736" right="0.35433070866141736" top="0.7874015748031497" bottom="0.7874015748031497" header="0.5118110236220472" footer="0.5118110236220472"/>
  <pageSetup horizontalDpi="600" verticalDpi="600" orientation="landscape" paperSize="9" scale="73"/>
</worksheet>
</file>

<file path=xl/worksheets/sheet80.xml><?xml version="1.0" encoding="utf-8"?>
<worksheet xmlns="http://schemas.openxmlformats.org/spreadsheetml/2006/main" xmlns:r="http://schemas.openxmlformats.org/officeDocument/2006/relationships">
  <dimension ref="A1:T57"/>
  <sheetViews>
    <sheetView zoomScaleSheetLayoutView="100" workbookViewId="0" topLeftCell="H1">
      <selection activeCell="Q30" sqref="O1:T30"/>
    </sheetView>
  </sheetViews>
  <sheetFormatPr defaultColWidth="9.00390625" defaultRowHeight="14.25"/>
  <cols>
    <col min="2" max="2" width="15.875" style="0" customWidth="1"/>
    <col min="4" max="4" width="12.625" style="0" bestFit="1" customWidth="1"/>
    <col min="5" max="5" width="11.25390625" style="0" customWidth="1"/>
    <col min="6" max="6" width="12.625" style="0" bestFit="1" customWidth="1"/>
    <col min="9" max="9" width="15.125" style="0" customWidth="1"/>
    <col min="11" max="11" width="10.625" style="0" customWidth="1"/>
    <col min="12" max="12" width="11.25390625" style="0" customWidth="1"/>
    <col min="13" max="13" width="10.625" style="0" customWidth="1"/>
    <col min="14" max="14" width="9.00390625" style="5" customWidth="1"/>
    <col min="16" max="16" width="15.25390625" style="0" customWidth="1"/>
    <col min="20" max="20" width="12.625" style="0" bestFit="1" customWidth="1"/>
  </cols>
  <sheetData>
    <row r="1" spans="8:20" ht="15">
      <c r="H1" s="6" t="s">
        <v>786</v>
      </c>
      <c r="I1" s="6"/>
      <c r="J1" s="8" t="s">
        <v>787</v>
      </c>
      <c r="K1" s="8" t="s">
        <v>788</v>
      </c>
      <c r="L1" s="8" t="s">
        <v>789</v>
      </c>
      <c r="M1" s="8" t="s">
        <v>790</v>
      </c>
      <c r="O1" s="33" t="s">
        <v>786</v>
      </c>
      <c r="P1" s="33"/>
      <c r="Q1" s="33" t="s">
        <v>787</v>
      </c>
      <c r="R1" s="33" t="s">
        <v>788</v>
      </c>
      <c r="S1" s="33" t="s">
        <v>789</v>
      </c>
      <c r="T1" s="33" t="s">
        <v>790</v>
      </c>
    </row>
    <row r="2" spans="8:20" ht="15.75">
      <c r="H2" s="7" t="s">
        <v>791</v>
      </c>
      <c r="I2" s="7"/>
      <c r="J2" s="9" t="s">
        <v>792</v>
      </c>
      <c r="K2" s="34" t="s">
        <v>793</v>
      </c>
      <c r="L2" s="9" t="s">
        <v>794</v>
      </c>
      <c r="M2" s="9" t="s">
        <v>795</v>
      </c>
      <c r="O2" s="33" t="s">
        <v>791</v>
      </c>
      <c r="P2" s="33"/>
      <c r="Q2" s="59" t="s">
        <v>792</v>
      </c>
      <c r="R2" s="60" t="s">
        <v>796</v>
      </c>
      <c r="S2" s="59" t="s">
        <v>794</v>
      </c>
      <c r="T2" s="59" t="s">
        <v>795</v>
      </c>
    </row>
    <row r="3" spans="1:20" ht="15.75">
      <c r="A3" s="6" t="s">
        <v>786</v>
      </c>
      <c r="B3" s="6"/>
      <c r="C3" s="8" t="s">
        <v>787</v>
      </c>
      <c r="D3" s="8" t="s">
        <v>788</v>
      </c>
      <c r="E3" s="8" t="s">
        <v>789</v>
      </c>
      <c r="F3" s="8" t="s">
        <v>790</v>
      </c>
      <c r="H3" s="7" t="s">
        <v>797</v>
      </c>
      <c r="I3" s="7"/>
      <c r="J3" s="9" t="s">
        <v>792</v>
      </c>
      <c r="K3" s="35">
        <v>5294.12</v>
      </c>
      <c r="L3" s="35">
        <v>5169.49</v>
      </c>
      <c r="M3" s="35">
        <v>4925.37</v>
      </c>
      <c r="O3" s="33" t="s">
        <v>797</v>
      </c>
      <c r="P3" s="33"/>
      <c r="Q3" s="59" t="s">
        <v>792</v>
      </c>
      <c r="R3" s="61">
        <f>K3</f>
        <v>5294.12</v>
      </c>
      <c r="S3" s="61">
        <f>L3</f>
        <v>5169.49</v>
      </c>
      <c r="T3" s="61">
        <f>M3</f>
        <v>4925.37</v>
      </c>
    </row>
    <row r="4" spans="1:20" ht="15">
      <c r="A4" s="7" t="s">
        <v>798</v>
      </c>
      <c r="B4" s="7"/>
      <c r="C4" s="9" t="s">
        <v>799</v>
      </c>
      <c r="D4" s="9" t="s">
        <v>800</v>
      </c>
      <c r="E4" s="9" t="s">
        <v>800</v>
      </c>
      <c r="F4" s="9" t="s">
        <v>800</v>
      </c>
      <c r="H4" s="7" t="s">
        <v>801</v>
      </c>
      <c r="I4" s="7"/>
      <c r="J4" s="9">
        <v>100</v>
      </c>
      <c r="K4" s="9">
        <v>100</v>
      </c>
      <c r="L4" s="9">
        <v>100</v>
      </c>
      <c r="M4" s="9">
        <v>100</v>
      </c>
      <c r="N4" s="5">
        <f>IF(SUM(J4:M4)=400,1,0)</f>
        <v>1</v>
      </c>
      <c r="O4" s="33" t="s">
        <v>801</v>
      </c>
      <c r="P4" s="33"/>
      <c r="Q4" s="59">
        <v>100</v>
      </c>
      <c r="R4" s="59" t="s">
        <v>802</v>
      </c>
      <c r="S4" s="59" t="s">
        <v>802</v>
      </c>
      <c r="T4" s="59" t="s">
        <v>802</v>
      </c>
    </row>
    <row r="5" spans="1:20" ht="15">
      <c r="A5" s="7" t="s">
        <v>803</v>
      </c>
      <c r="B5" s="7"/>
      <c r="C5" s="9" t="s">
        <v>799</v>
      </c>
      <c r="D5" s="10">
        <v>43862</v>
      </c>
      <c r="E5" s="10">
        <v>43800</v>
      </c>
      <c r="F5" s="10">
        <v>43862</v>
      </c>
      <c r="H5" s="7" t="s">
        <v>804</v>
      </c>
      <c r="I5" s="7"/>
      <c r="J5" s="9">
        <v>100</v>
      </c>
      <c r="K5" s="9">
        <v>100</v>
      </c>
      <c r="L5" s="9">
        <v>100</v>
      </c>
      <c r="M5" s="9">
        <v>100</v>
      </c>
      <c r="N5" s="5">
        <f aca="true" t="shared" si="0" ref="N5:N25">IF(SUM(J5:M5)=400,1,0)</f>
        <v>1</v>
      </c>
      <c r="O5" s="33" t="s">
        <v>804</v>
      </c>
      <c r="P5" s="33"/>
      <c r="Q5" s="59">
        <v>100</v>
      </c>
      <c r="R5" s="59" t="s">
        <v>802</v>
      </c>
      <c r="S5" s="59" t="s">
        <v>802</v>
      </c>
      <c r="T5" s="59" t="s">
        <v>802</v>
      </c>
    </row>
    <row r="6" spans="1:20" ht="15">
      <c r="A6" s="7" t="s">
        <v>805</v>
      </c>
      <c r="B6" s="11" t="s">
        <v>806</v>
      </c>
      <c r="C6" s="9" t="s">
        <v>807</v>
      </c>
      <c r="D6" s="9" t="s">
        <v>807</v>
      </c>
      <c r="E6" s="9" t="s">
        <v>807</v>
      </c>
      <c r="F6" s="12" t="s">
        <v>807</v>
      </c>
      <c r="H6" s="7" t="s">
        <v>808</v>
      </c>
      <c r="I6" s="11" t="s">
        <v>806</v>
      </c>
      <c r="J6" s="9">
        <v>100</v>
      </c>
      <c r="K6" s="9">
        <v>100</v>
      </c>
      <c r="L6" s="9">
        <v>100</v>
      </c>
      <c r="M6" s="12">
        <v>100</v>
      </c>
      <c r="N6" s="5">
        <f t="shared" si="0"/>
        <v>1</v>
      </c>
      <c r="O6" s="33" t="s">
        <v>808</v>
      </c>
      <c r="P6" s="36" t="s">
        <v>806</v>
      </c>
      <c r="Q6" s="59">
        <v>100</v>
      </c>
      <c r="R6" s="59" t="s">
        <v>802</v>
      </c>
      <c r="S6" s="59" t="s">
        <v>802</v>
      </c>
      <c r="T6" s="59" t="s">
        <v>802</v>
      </c>
    </row>
    <row r="7" spans="1:20" ht="15">
      <c r="A7" s="7"/>
      <c r="B7" s="11" t="s">
        <v>809</v>
      </c>
      <c r="C7" s="9" t="s">
        <v>810</v>
      </c>
      <c r="D7" s="9" t="s">
        <v>810</v>
      </c>
      <c r="E7" s="9" t="s">
        <v>810</v>
      </c>
      <c r="F7" s="9" t="s">
        <v>810</v>
      </c>
      <c r="H7" s="7"/>
      <c r="I7" s="11" t="s">
        <v>809</v>
      </c>
      <c r="J7" s="9">
        <v>100</v>
      </c>
      <c r="K7" s="9">
        <v>100</v>
      </c>
      <c r="L7" s="9">
        <v>100</v>
      </c>
      <c r="M7" s="9">
        <v>100</v>
      </c>
      <c r="N7" s="5">
        <f t="shared" si="0"/>
        <v>1</v>
      </c>
      <c r="O7" s="33"/>
      <c r="P7" s="36" t="s">
        <v>809</v>
      </c>
      <c r="Q7" s="59">
        <v>100</v>
      </c>
      <c r="R7" s="59" t="s">
        <v>802</v>
      </c>
      <c r="S7" s="59" t="s">
        <v>802</v>
      </c>
      <c r="T7" s="59" t="s">
        <v>802</v>
      </c>
    </row>
    <row r="8" spans="1:20" ht="15">
      <c r="A8" s="7"/>
      <c r="B8" s="11" t="s">
        <v>811</v>
      </c>
      <c r="C8" s="9" t="s">
        <v>812</v>
      </c>
      <c r="D8" s="9" t="s">
        <v>812</v>
      </c>
      <c r="E8" s="9" t="s">
        <v>812</v>
      </c>
      <c r="F8" s="9" t="s">
        <v>812</v>
      </c>
      <c r="H8" s="7"/>
      <c r="I8" s="11" t="s">
        <v>811</v>
      </c>
      <c r="J8" s="9">
        <v>100</v>
      </c>
      <c r="K8" s="9">
        <v>100</v>
      </c>
      <c r="L8" s="9">
        <v>100</v>
      </c>
      <c r="M8" s="9">
        <v>100</v>
      </c>
      <c r="N8" s="5">
        <f t="shared" si="0"/>
        <v>1</v>
      </c>
      <c r="O8" s="33"/>
      <c r="P8" s="36" t="s">
        <v>811</v>
      </c>
      <c r="Q8" s="59">
        <v>100</v>
      </c>
      <c r="R8" s="59" t="s">
        <v>802</v>
      </c>
      <c r="S8" s="59" t="s">
        <v>802</v>
      </c>
      <c r="T8" s="59" t="s">
        <v>802</v>
      </c>
    </row>
    <row r="9" spans="1:20" ht="15">
      <c r="A9" s="7"/>
      <c r="B9" s="11" t="s">
        <v>813</v>
      </c>
      <c r="C9" s="9" t="s">
        <v>814</v>
      </c>
      <c r="D9" s="9" t="s">
        <v>814</v>
      </c>
      <c r="E9" s="9" t="s">
        <v>814</v>
      </c>
      <c r="F9" s="9" t="s">
        <v>814</v>
      </c>
      <c r="H9" s="7"/>
      <c r="I9" s="11" t="s">
        <v>813</v>
      </c>
      <c r="J9" s="9">
        <v>100</v>
      </c>
      <c r="K9" s="9">
        <v>100</v>
      </c>
      <c r="L9" s="9">
        <v>100</v>
      </c>
      <c r="M9" s="9">
        <v>100</v>
      </c>
      <c r="N9" s="5">
        <f t="shared" si="0"/>
        <v>1</v>
      </c>
      <c r="O9" s="33"/>
      <c r="P9" s="36" t="s">
        <v>813</v>
      </c>
      <c r="Q9" s="59">
        <v>100</v>
      </c>
      <c r="R9" s="59" t="s">
        <v>802</v>
      </c>
      <c r="S9" s="59" t="s">
        <v>802</v>
      </c>
      <c r="T9" s="59" t="s">
        <v>802</v>
      </c>
    </row>
    <row r="10" spans="1:20" ht="15">
      <c r="A10" s="7"/>
      <c r="B10" s="11" t="s">
        <v>815</v>
      </c>
      <c r="C10" s="9" t="s">
        <v>812</v>
      </c>
      <c r="D10" s="9" t="s">
        <v>812</v>
      </c>
      <c r="E10" s="9" t="s">
        <v>812</v>
      </c>
      <c r="F10" s="9" t="s">
        <v>812</v>
      </c>
      <c r="H10" s="7"/>
      <c r="I10" s="11" t="s">
        <v>815</v>
      </c>
      <c r="J10" s="9">
        <v>100</v>
      </c>
      <c r="K10" s="9">
        <v>100</v>
      </c>
      <c r="L10" s="9">
        <v>100</v>
      </c>
      <c r="M10" s="9">
        <v>100</v>
      </c>
      <c r="N10" s="5">
        <f t="shared" si="0"/>
        <v>1</v>
      </c>
      <c r="O10" s="33"/>
      <c r="P10" s="36" t="s">
        <v>815</v>
      </c>
      <c r="Q10" s="59">
        <v>100</v>
      </c>
      <c r="R10" s="59" t="s">
        <v>802</v>
      </c>
      <c r="S10" s="59" t="s">
        <v>802</v>
      </c>
      <c r="T10" s="59" t="s">
        <v>802</v>
      </c>
    </row>
    <row r="11" spans="1:20" s="1" customFormat="1" ht="15">
      <c r="A11" s="13"/>
      <c r="B11" s="14" t="s">
        <v>816</v>
      </c>
      <c r="C11" s="15" t="s">
        <v>812</v>
      </c>
      <c r="D11" s="15" t="s">
        <v>812</v>
      </c>
      <c r="E11" s="15" t="s">
        <v>812</v>
      </c>
      <c r="F11" s="15" t="s">
        <v>812</v>
      </c>
      <c r="H11" s="13"/>
      <c r="I11" s="14" t="s">
        <v>816</v>
      </c>
      <c r="J11" s="15">
        <v>100</v>
      </c>
      <c r="K11" s="15">
        <v>100</v>
      </c>
      <c r="L11" s="15">
        <v>100</v>
      </c>
      <c r="M11" s="15">
        <v>100</v>
      </c>
      <c r="N11" s="37">
        <f t="shared" si="0"/>
        <v>1</v>
      </c>
      <c r="O11" s="38"/>
      <c r="P11" s="39" t="s">
        <v>816</v>
      </c>
      <c r="Q11" s="62">
        <v>100</v>
      </c>
      <c r="R11" s="62" t="s">
        <v>802</v>
      </c>
      <c r="S11" s="62" t="s">
        <v>802</v>
      </c>
      <c r="T11" s="62" t="s">
        <v>802</v>
      </c>
    </row>
    <row r="12" spans="1:20" ht="15">
      <c r="A12" s="7" t="s">
        <v>817</v>
      </c>
      <c r="B12" s="11" t="s">
        <v>818</v>
      </c>
      <c r="C12" s="9" t="s">
        <v>812</v>
      </c>
      <c r="D12" s="9" t="s">
        <v>812</v>
      </c>
      <c r="E12" s="9" t="s">
        <v>812</v>
      </c>
      <c r="F12" s="9" t="s">
        <v>812</v>
      </c>
      <c r="H12" s="16" t="s">
        <v>819</v>
      </c>
      <c r="I12" s="11" t="s">
        <v>818</v>
      </c>
      <c r="J12" s="9">
        <v>100</v>
      </c>
      <c r="K12" s="9">
        <v>100</v>
      </c>
      <c r="L12" s="9">
        <v>100</v>
      </c>
      <c r="M12" s="9">
        <v>100</v>
      </c>
      <c r="N12" s="5">
        <f t="shared" si="0"/>
        <v>1</v>
      </c>
      <c r="O12" s="33" t="s">
        <v>819</v>
      </c>
      <c r="P12" s="36" t="s">
        <v>818</v>
      </c>
      <c r="Q12" s="59">
        <v>100</v>
      </c>
      <c r="R12" s="59" t="s">
        <v>802</v>
      </c>
      <c r="S12" s="59" t="s">
        <v>802</v>
      </c>
      <c r="T12" s="59" t="s">
        <v>802</v>
      </c>
    </row>
    <row r="13" spans="1:20" s="2" customFormat="1" ht="15">
      <c r="A13" s="17"/>
      <c r="B13" s="18" t="s">
        <v>820</v>
      </c>
      <c r="C13" s="19" t="s">
        <v>821</v>
      </c>
      <c r="D13" s="19" t="s">
        <v>821</v>
      </c>
      <c r="E13" s="19" t="s">
        <v>821</v>
      </c>
      <c r="F13" s="19" t="s">
        <v>822</v>
      </c>
      <c r="H13" s="20"/>
      <c r="I13" s="18" t="s">
        <v>820</v>
      </c>
      <c r="J13" s="19">
        <v>100</v>
      </c>
      <c r="K13" s="19">
        <v>100</v>
      </c>
      <c r="L13" s="19">
        <v>100</v>
      </c>
      <c r="M13" s="19">
        <v>96</v>
      </c>
      <c r="N13" s="40">
        <f t="shared" si="0"/>
        <v>0</v>
      </c>
      <c r="O13" s="41"/>
      <c r="P13" s="42" t="s">
        <v>820</v>
      </c>
      <c r="Q13" s="63">
        <v>100</v>
      </c>
      <c r="R13" s="63" t="s">
        <v>802</v>
      </c>
      <c r="S13" s="63" t="s">
        <v>802</v>
      </c>
      <c r="T13" s="63" t="s">
        <v>823</v>
      </c>
    </row>
    <row r="14" spans="1:20" ht="15">
      <c r="A14" s="7"/>
      <c r="B14" s="11" t="s">
        <v>824</v>
      </c>
      <c r="C14" s="9" t="s">
        <v>825</v>
      </c>
      <c r="D14" s="9" t="s">
        <v>825</v>
      </c>
      <c r="E14" s="9" t="s">
        <v>825</v>
      </c>
      <c r="F14" s="9" t="s">
        <v>825</v>
      </c>
      <c r="H14" s="16"/>
      <c r="I14" s="11" t="s">
        <v>824</v>
      </c>
      <c r="J14" s="9">
        <v>100</v>
      </c>
      <c r="K14" s="9">
        <v>100</v>
      </c>
      <c r="L14" s="9">
        <v>100</v>
      </c>
      <c r="M14" s="9">
        <v>100</v>
      </c>
      <c r="N14" s="5">
        <f t="shared" si="0"/>
        <v>1</v>
      </c>
      <c r="O14" s="33"/>
      <c r="P14" s="36" t="s">
        <v>824</v>
      </c>
      <c r="Q14" s="59">
        <v>100</v>
      </c>
      <c r="R14" s="59" t="s">
        <v>802</v>
      </c>
      <c r="S14" s="59" t="s">
        <v>802</v>
      </c>
      <c r="T14" s="59" t="s">
        <v>802</v>
      </c>
    </row>
    <row r="15" spans="1:20" s="2" customFormat="1" ht="28.5">
      <c r="A15" s="17"/>
      <c r="B15" s="18" t="s">
        <v>826</v>
      </c>
      <c r="C15" s="21">
        <v>43866</v>
      </c>
      <c r="D15" s="21">
        <v>43927</v>
      </c>
      <c r="E15" s="21">
        <v>43867</v>
      </c>
      <c r="F15" s="21">
        <v>43836</v>
      </c>
      <c r="H15" s="20"/>
      <c r="I15" s="18" t="s">
        <v>826</v>
      </c>
      <c r="J15" s="19">
        <v>100</v>
      </c>
      <c r="K15" s="19">
        <v>100</v>
      </c>
      <c r="L15" s="19">
        <v>100</v>
      </c>
      <c r="M15" s="19">
        <v>99</v>
      </c>
      <c r="N15" s="40">
        <f t="shared" si="0"/>
        <v>0</v>
      </c>
      <c r="O15" s="41"/>
      <c r="P15" s="42" t="s">
        <v>826</v>
      </c>
      <c r="Q15" s="63">
        <v>100</v>
      </c>
      <c r="R15" s="63" t="s">
        <v>802</v>
      </c>
      <c r="S15" s="63" t="s">
        <v>802</v>
      </c>
      <c r="T15" s="63" t="s">
        <v>827</v>
      </c>
    </row>
    <row r="16" spans="1:20" s="3" customFormat="1" ht="15">
      <c r="A16" s="22"/>
      <c r="B16" s="23" t="s">
        <v>828</v>
      </c>
      <c r="C16" s="24" t="s">
        <v>812</v>
      </c>
      <c r="D16" s="24" t="s">
        <v>812</v>
      </c>
      <c r="E16" s="24" t="s">
        <v>812</v>
      </c>
      <c r="F16" s="24" t="s">
        <v>812</v>
      </c>
      <c r="H16" s="25"/>
      <c r="I16" s="23" t="s">
        <v>828</v>
      </c>
      <c r="J16" s="24">
        <v>100</v>
      </c>
      <c r="K16" s="24">
        <v>100</v>
      </c>
      <c r="L16" s="24">
        <v>100</v>
      </c>
      <c r="M16" s="24">
        <v>100</v>
      </c>
      <c r="N16" s="43">
        <f t="shared" si="0"/>
        <v>1</v>
      </c>
      <c r="O16" s="44"/>
      <c r="P16" s="45" t="s">
        <v>828</v>
      </c>
      <c r="Q16" s="64">
        <v>100</v>
      </c>
      <c r="R16" s="64" t="s">
        <v>802</v>
      </c>
      <c r="S16" s="64" t="s">
        <v>802</v>
      </c>
      <c r="T16" s="64" t="s">
        <v>802</v>
      </c>
    </row>
    <row r="17" spans="1:20" ht="15">
      <c r="A17" s="7"/>
      <c r="B17" s="11" t="s">
        <v>829</v>
      </c>
      <c r="C17" s="9" t="s">
        <v>812</v>
      </c>
      <c r="D17" s="9" t="s">
        <v>812</v>
      </c>
      <c r="E17" s="9" t="s">
        <v>812</v>
      </c>
      <c r="F17" s="9" t="s">
        <v>812</v>
      </c>
      <c r="H17" s="16"/>
      <c r="I17" s="11" t="s">
        <v>829</v>
      </c>
      <c r="J17" s="9">
        <v>100</v>
      </c>
      <c r="K17" s="9">
        <v>100</v>
      </c>
      <c r="L17" s="9">
        <v>100</v>
      </c>
      <c r="M17" s="9">
        <v>100</v>
      </c>
      <c r="N17" s="5">
        <f t="shared" si="0"/>
        <v>1</v>
      </c>
      <c r="O17" s="33"/>
      <c r="P17" s="36" t="s">
        <v>829</v>
      </c>
      <c r="Q17" s="59">
        <v>100</v>
      </c>
      <c r="R17" s="59" t="s">
        <v>802</v>
      </c>
      <c r="S17" s="59" t="s">
        <v>802</v>
      </c>
      <c r="T17" s="59" t="s">
        <v>802</v>
      </c>
    </row>
    <row r="18" spans="1:20" ht="15">
      <c r="A18" s="7"/>
      <c r="B18" s="11" t="s">
        <v>830</v>
      </c>
      <c r="C18" s="9" t="s">
        <v>812</v>
      </c>
      <c r="D18" s="9" t="s">
        <v>812</v>
      </c>
      <c r="E18" s="9" t="s">
        <v>812</v>
      </c>
      <c r="F18" s="9" t="s">
        <v>812</v>
      </c>
      <c r="H18" s="16"/>
      <c r="I18" s="11" t="s">
        <v>830</v>
      </c>
      <c r="J18" s="9">
        <v>100</v>
      </c>
      <c r="K18" s="9">
        <v>100</v>
      </c>
      <c r="L18" s="9">
        <v>100</v>
      </c>
      <c r="M18" s="9">
        <v>100</v>
      </c>
      <c r="N18" s="5">
        <f t="shared" si="0"/>
        <v>1</v>
      </c>
      <c r="O18" s="33"/>
      <c r="P18" s="36" t="s">
        <v>830</v>
      </c>
      <c r="Q18" s="59">
        <v>100</v>
      </c>
      <c r="R18" s="59" t="s">
        <v>802</v>
      </c>
      <c r="S18" s="59" t="s">
        <v>802</v>
      </c>
      <c r="T18" s="59" t="s">
        <v>802</v>
      </c>
    </row>
    <row r="19" spans="1:20" s="3" customFormat="1" ht="15">
      <c r="A19" s="22"/>
      <c r="B19" s="23" t="s">
        <v>831</v>
      </c>
      <c r="C19" s="24" t="s">
        <v>832</v>
      </c>
      <c r="D19" s="24" t="s">
        <v>832</v>
      </c>
      <c r="E19" s="24" t="s">
        <v>832</v>
      </c>
      <c r="F19" s="24" t="s">
        <v>832</v>
      </c>
      <c r="H19" s="25"/>
      <c r="I19" s="23" t="s">
        <v>831</v>
      </c>
      <c r="J19" s="24">
        <v>100</v>
      </c>
      <c r="K19" s="24">
        <v>100</v>
      </c>
      <c r="L19" s="24">
        <v>100</v>
      </c>
      <c r="M19" s="24">
        <v>100</v>
      </c>
      <c r="N19" s="43">
        <f t="shared" si="0"/>
        <v>1</v>
      </c>
      <c r="O19" s="44"/>
      <c r="P19" s="45" t="s">
        <v>831</v>
      </c>
      <c r="Q19" s="64">
        <v>100</v>
      </c>
      <c r="R19" s="64" t="s">
        <v>802</v>
      </c>
      <c r="S19" s="64" t="s">
        <v>802</v>
      </c>
      <c r="T19" s="64" t="s">
        <v>802</v>
      </c>
    </row>
    <row r="20" spans="1:20" ht="15">
      <c r="A20" s="7"/>
      <c r="B20" s="11" t="s">
        <v>833</v>
      </c>
      <c r="C20" s="9" t="s">
        <v>834</v>
      </c>
      <c r="D20" s="26" t="s">
        <v>834</v>
      </c>
      <c r="E20" s="26" t="s">
        <v>834</v>
      </c>
      <c r="F20" s="26" t="s">
        <v>834</v>
      </c>
      <c r="H20" s="16"/>
      <c r="I20" s="11" t="s">
        <v>833</v>
      </c>
      <c r="J20" s="9">
        <v>100</v>
      </c>
      <c r="K20" s="9">
        <v>100</v>
      </c>
      <c r="L20" s="9">
        <v>100</v>
      </c>
      <c r="M20" s="9">
        <v>100</v>
      </c>
      <c r="N20" s="5">
        <f t="shared" si="0"/>
        <v>1</v>
      </c>
      <c r="O20" s="33"/>
      <c r="P20" s="36" t="s">
        <v>833</v>
      </c>
      <c r="Q20" s="59">
        <v>100</v>
      </c>
      <c r="R20" s="59" t="s">
        <v>802</v>
      </c>
      <c r="S20" s="59" t="s">
        <v>802</v>
      </c>
      <c r="T20" s="59" t="s">
        <v>802</v>
      </c>
    </row>
    <row r="21" spans="1:20" ht="15">
      <c r="A21" s="7"/>
      <c r="B21" s="11" t="s">
        <v>835</v>
      </c>
      <c r="C21" s="9">
        <v>102.76</v>
      </c>
      <c r="D21" s="9">
        <v>102</v>
      </c>
      <c r="E21" s="9">
        <v>118</v>
      </c>
      <c r="F21" s="9">
        <v>134</v>
      </c>
      <c r="H21" s="16"/>
      <c r="I21" s="11" t="s">
        <v>835</v>
      </c>
      <c r="J21" s="9">
        <v>100</v>
      </c>
      <c r="K21" s="9">
        <v>100</v>
      </c>
      <c r="L21" s="9">
        <v>100</v>
      </c>
      <c r="M21" s="46">
        <v>100</v>
      </c>
      <c r="N21" s="5">
        <f t="shared" si="0"/>
        <v>1</v>
      </c>
      <c r="O21" s="33"/>
      <c r="P21" s="36" t="s">
        <v>836</v>
      </c>
      <c r="Q21" s="59">
        <v>100</v>
      </c>
      <c r="R21" s="59" t="s">
        <v>802</v>
      </c>
      <c r="S21" s="59" t="s">
        <v>802</v>
      </c>
      <c r="T21" s="59" t="s">
        <v>802</v>
      </c>
    </row>
    <row r="22" spans="1:20" s="3" customFormat="1" ht="15">
      <c r="A22" s="22"/>
      <c r="B22" s="23" t="s">
        <v>837</v>
      </c>
      <c r="C22" s="24" t="s">
        <v>825</v>
      </c>
      <c r="D22" s="24" t="s">
        <v>825</v>
      </c>
      <c r="E22" s="24" t="s">
        <v>825</v>
      </c>
      <c r="F22" s="24" t="s">
        <v>825</v>
      </c>
      <c r="H22" s="22"/>
      <c r="I22" s="23" t="s">
        <v>837</v>
      </c>
      <c r="J22" s="24">
        <v>100</v>
      </c>
      <c r="K22" s="24">
        <v>100</v>
      </c>
      <c r="L22" s="24">
        <v>100</v>
      </c>
      <c r="M22" s="24">
        <v>100</v>
      </c>
      <c r="N22" s="43">
        <f t="shared" si="0"/>
        <v>1</v>
      </c>
      <c r="O22" s="44"/>
      <c r="P22" s="45" t="s">
        <v>837</v>
      </c>
      <c r="Q22" s="64">
        <v>100</v>
      </c>
      <c r="R22" s="64" t="s">
        <v>802</v>
      </c>
      <c r="S22" s="64" t="s">
        <v>802</v>
      </c>
      <c r="T22" s="64" t="s">
        <v>802</v>
      </c>
    </row>
    <row r="23" spans="1:20" ht="15">
      <c r="A23" s="7" t="s">
        <v>838</v>
      </c>
      <c r="B23" s="11" t="s">
        <v>839</v>
      </c>
      <c r="C23" s="9" t="s">
        <v>840</v>
      </c>
      <c r="D23" s="9" t="s">
        <v>840</v>
      </c>
      <c r="E23" s="9" t="s">
        <v>840</v>
      </c>
      <c r="F23" s="9" t="s">
        <v>840</v>
      </c>
      <c r="H23" s="7" t="s">
        <v>841</v>
      </c>
      <c r="I23" s="11" t="s">
        <v>839</v>
      </c>
      <c r="J23" s="9">
        <v>100</v>
      </c>
      <c r="K23" s="9">
        <v>100</v>
      </c>
      <c r="L23" s="9">
        <v>100</v>
      </c>
      <c r="M23" s="9">
        <v>100</v>
      </c>
      <c r="N23" s="5">
        <f t="shared" si="0"/>
        <v>1</v>
      </c>
      <c r="O23" s="33" t="s">
        <v>841</v>
      </c>
      <c r="P23" s="36" t="s">
        <v>839</v>
      </c>
      <c r="Q23" s="59">
        <v>100</v>
      </c>
      <c r="R23" s="59" t="s">
        <v>802</v>
      </c>
      <c r="S23" s="59" t="s">
        <v>802</v>
      </c>
      <c r="T23" s="59" t="s">
        <v>802</v>
      </c>
    </row>
    <row r="24" spans="1:20" s="4" customFormat="1" ht="15">
      <c r="A24" s="27"/>
      <c r="B24" s="28" t="s">
        <v>842</v>
      </c>
      <c r="C24" s="29" t="s">
        <v>843</v>
      </c>
      <c r="D24" s="29" t="s">
        <v>843</v>
      </c>
      <c r="E24" s="29" t="s">
        <v>843</v>
      </c>
      <c r="F24" s="29" t="s">
        <v>843</v>
      </c>
      <c r="H24" s="27"/>
      <c r="I24" s="28" t="s">
        <v>842</v>
      </c>
      <c r="J24" s="29">
        <v>100</v>
      </c>
      <c r="K24" s="29">
        <v>100</v>
      </c>
      <c r="L24" s="29">
        <v>100</v>
      </c>
      <c r="M24" s="29">
        <v>100</v>
      </c>
      <c r="N24" s="47">
        <f t="shared" si="0"/>
        <v>1</v>
      </c>
      <c r="O24" s="48"/>
      <c r="P24" s="49" t="s">
        <v>842</v>
      </c>
      <c r="Q24" s="65">
        <v>100</v>
      </c>
      <c r="R24" s="65" t="s">
        <v>802</v>
      </c>
      <c r="S24" s="65" t="s">
        <v>802</v>
      </c>
      <c r="T24" s="65" t="s">
        <v>802</v>
      </c>
    </row>
    <row r="25" spans="1:20" ht="15">
      <c r="A25" s="7"/>
      <c r="B25" s="11" t="s">
        <v>844</v>
      </c>
      <c r="C25" s="9" t="s">
        <v>843</v>
      </c>
      <c r="D25" s="9" t="s">
        <v>843</v>
      </c>
      <c r="E25" s="9" t="s">
        <v>843</v>
      </c>
      <c r="F25" s="9" t="s">
        <v>843</v>
      </c>
      <c r="H25" s="7"/>
      <c r="I25" s="11" t="s">
        <v>844</v>
      </c>
      <c r="J25" s="9">
        <v>100</v>
      </c>
      <c r="K25" s="9">
        <v>100</v>
      </c>
      <c r="L25" s="9">
        <v>100</v>
      </c>
      <c r="M25" s="9">
        <v>100</v>
      </c>
      <c r="N25" s="5">
        <f t="shared" si="0"/>
        <v>1</v>
      </c>
      <c r="O25" s="33"/>
      <c r="P25" s="36" t="s">
        <v>844</v>
      </c>
      <c r="Q25" s="59">
        <v>100</v>
      </c>
      <c r="R25" s="59" t="s">
        <v>802</v>
      </c>
      <c r="S25" s="59" t="s">
        <v>802</v>
      </c>
      <c r="T25" s="59" t="s">
        <v>802</v>
      </c>
    </row>
    <row r="26" spans="15:20" ht="15">
      <c r="O26" s="33" t="s">
        <v>845</v>
      </c>
      <c r="P26" s="33"/>
      <c r="Q26" s="66"/>
      <c r="R26" s="61">
        <f>R55</f>
        <v>5294.12</v>
      </c>
      <c r="S26" s="61">
        <f>S55</f>
        <v>5169.49</v>
      </c>
      <c r="T26" s="61">
        <f>T55</f>
        <v>5182.42</v>
      </c>
    </row>
    <row r="27" spans="4:20" ht="14.25">
      <c r="D27">
        <v>54</v>
      </c>
      <c r="E27">
        <v>61</v>
      </c>
      <c r="F27">
        <v>66</v>
      </c>
      <c r="H27" s="30"/>
      <c r="I27" s="30"/>
      <c r="J27" s="30"/>
      <c r="K27" s="30"/>
      <c r="L27" s="30"/>
      <c r="M27" s="30"/>
      <c r="N27" s="50"/>
      <c r="O27" s="33" t="s">
        <v>846</v>
      </c>
      <c r="P27" s="33"/>
      <c r="Q27" s="59" t="str">
        <f>"("&amp;R26&amp;"+"&amp;S26&amp;"+"&amp;T26&amp;")/3="&amp;S57</f>
        <v>(5294.12+5169.49+5182.42)/3=5215.34</v>
      </c>
      <c r="R27" s="59"/>
      <c r="S27" s="59"/>
      <c r="T27" s="59"/>
    </row>
    <row r="28" spans="4:20" ht="14.25">
      <c r="D28">
        <f>D27*10000</f>
        <v>540000</v>
      </c>
      <c r="E28">
        <f>E27*10000</f>
        <v>610000</v>
      </c>
      <c r="F28">
        <f>F27*10000</f>
        <v>660000</v>
      </c>
      <c r="H28" s="31"/>
      <c r="I28" s="31"/>
      <c r="J28" s="31"/>
      <c r="K28" s="31"/>
      <c r="L28" s="31"/>
      <c r="M28" s="31"/>
      <c r="N28" s="50"/>
      <c r="O28" s="33"/>
      <c r="P28" s="33"/>
      <c r="Q28" s="59" t="str">
        <f>"(取整: "&amp;ROUND(S57,-2)&amp;"元/㎡)"</f>
        <v>(取整: 5200元/㎡)</v>
      </c>
      <c r="R28" s="59"/>
      <c r="S28" s="59"/>
      <c r="T28" s="59"/>
    </row>
    <row r="29" spans="4:20" ht="14.25">
      <c r="D29">
        <f>D28/D21</f>
        <v>5294.117647058823</v>
      </c>
      <c r="E29">
        <f>E28/E21</f>
        <v>5169.4915254237285</v>
      </c>
      <c r="F29">
        <f>F28/F21</f>
        <v>4925.373134328358</v>
      </c>
      <c r="H29" s="31"/>
      <c r="I29" s="31"/>
      <c r="J29" s="51"/>
      <c r="K29" s="51"/>
      <c r="L29" s="51"/>
      <c r="M29" s="51"/>
      <c r="N29" s="50"/>
      <c r="O29" s="33" t="s">
        <v>835</v>
      </c>
      <c r="P29" s="33"/>
      <c r="Q29" s="59" t="s">
        <v>847</v>
      </c>
      <c r="R29" s="59"/>
      <c r="S29" s="59"/>
      <c r="T29" s="59"/>
    </row>
    <row r="30" spans="4:20" ht="15">
      <c r="D30">
        <f>ROUND(D29,2)</f>
        <v>5294.12</v>
      </c>
      <c r="E30">
        <f>ROUND(E29,2)</f>
        <v>5169.49</v>
      </c>
      <c r="F30">
        <f>ROUND(F29,2)</f>
        <v>4925.37</v>
      </c>
      <c r="H30" s="31"/>
      <c r="I30" s="31"/>
      <c r="J30" s="51"/>
      <c r="K30" s="52"/>
      <c r="L30" s="52"/>
      <c r="M30" s="52"/>
      <c r="N30" s="50"/>
      <c r="O30" s="33" t="s">
        <v>848</v>
      </c>
      <c r="P30" s="33"/>
      <c r="Q30" s="60" t="str">
        <f>ROUND(ROUND(S57,-2)*C21,-2)&amp;"元(取整)"</f>
        <v>534400元(取整)</v>
      </c>
      <c r="R30" s="60"/>
      <c r="S30" s="60"/>
      <c r="T30" s="60"/>
    </row>
    <row r="31" spans="4:14" ht="14.25">
      <c r="D31">
        <f>IF(D30=K3,1)</f>
        <v>1</v>
      </c>
      <c r="E31">
        <f>IF(E30=L3,1)</f>
        <v>1</v>
      </c>
      <c r="F31">
        <f>IF(F30=M3,1)</f>
        <v>1</v>
      </c>
      <c r="H31" s="31"/>
      <c r="I31" s="53"/>
      <c r="J31" s="51"/>
      <c r="K31" s="51"/>
      <c r="L31" s="51"/>
      <c r="M31" s="51"/>
      <c r="N31" s="50"/>
    </row>
    <row r="32" spans="8:20" ht="14.25">
      <c r="H32" s="31"/>
      <c r="I32" s="53"/>
      <c r="J32" s="51"/>
      <c r="K32" s="51"/>
      <c r="L32" s="51"/>
      <c r="M32" s="51"/>
      <c r="N32" s="50"/>
      <c r="R32">
        <f>$Q$4/K4</f>
        <v>1</v>
      </c>
      <c r="S32">
        <f>$Q$4/L4</f>
        <v>1</v>
      </c>
      <c r="T32">
        <f>$Q$4/M4</f>
        <v>1</v>
      </c>
    </row>
    <row r="33" spans="8:20" ht="14.25">
      <c r="H33" s="31"/>
      <c r="I33" s="53"/>
      <c r="J33" s="51"/>
      <c r="K33" s="51"/>
      <c r="L33" s="51"/>
      <c r="M33" s="51"/>
      <c r="N33" s="50"/>
      <c r="R33">
        <f aca="true" t="shared" si="1" ref="R33:R53">$Q$4/K5</f>
        <v>1</v>
      </c>
      <c r="S33">
        <f aca="true" t="shared" si="2" ref="S33:S53">$Q$4/L5</f>
        <v>1</v>
      </c>
      <c r="T33">
        <f aca="true" t="shared" si="3" ref="T33:T53">$Q$4/M5</f>
        <v>1</v>
      </c>
    </row>
    <row r="34" spans="8:20" ht="14.25">
      <c r="H34" s="31"/>
      <c r="I34" s="53"/>
      <c r="J34" s="51"/>
      <c r="K34" s="51"/>
      <c r="L34" s="51"/>
      <c r="M34" s="51"/>
      <c r="N34" s="50"/>
      <c r="R34">
        <f t="shared" si="1"/>
        <v>1</v>
      </c>
      <c r="S34">
        <f t="shared" si="2"/>
        <v>1</v>
      </c>
      <c r="T34">
        <f t="shared" si="3"/>
        <v>1</v>
      </c>
    </row>
    <row r="35" spans="8:20" ht="14.25">
      <c r="H35" s="31"/>
      <c r="I35" s="53"/>
      <c r="J35" s="51"/>
      <c r="K35" s="51"/>
      <c r="L35" s="51"/>
      <c r="M35" s="51"/>
      <c r="N35" s="50"/>
      <c r="R35">
        <f t="shared" si="1"/>
        <v>1</v>
      </c>
      <c r="S35">
        <f t="shared" si="2"/>
        <v>1</v>
      </c>
      <c r="T35">
        <f t="shared" si="3"/>
        <v>1</v>
      </c>
    </row>
    <row r="36" spans="8:20" ht="14.25">
      <c r="H36" s="31"/>
      <c r="I36" s="53"/>
      <c r="J36" s="51"/>
      <c r="K36" s="51"/>
      <c r="L36" s="51"/>
      <c r="M36" s="51"/>
      <c r="N36" s="50"/>
      <c r="R36">
        <f t="shared" si="1"/>
        <v>1</v>
      </c>
      <c r="S36">
        <f t="shared" si="2"/>
        <v>1</v>
      </c>
      <c r="T36">
        <f t="shared" si="3"/>
        <v>1</v>
      </c>
    </row>
    <row r="37" spans="8:20" ht="14.25">
      <c r="H37" s="31"/>
      <c r="I37" s="53"/>
      <c r="J37" s="51"/>
      <c r="K37" s="51"/>
      <c r="L37" s="51"/>
      <c r="M37" s="51"/>
      <c r="N37" s="50"/>
      <c r="R37">
        <f t="shared" si="1"/>
        <v>1</v>
      </c>
      <c r="S37">
        <f t="shared" si="2"/>
        <v>1</v>
      </c>
      <c r="T37">
        <f t="shared" si="3"/>
        <v>1</v>
      </c>
    </row>
    <row r="38" spans="8:20" s="2" customFormat="1" ht="14.25">
      <c r="H38" s="32"/>
      <c r="I38" s="54"/>
      <c r="J38" s="55"/>
      <c r="K38" s="55"/>
      <c r="L38" s="55"/>
      <c r="M38" s="55"/>
      <c r="N38" s="56"/>
      <c r="R38">
        <f t="shared" si="1"/>
        <v>1</v>
      </c>
      <c r="S38">
        <f t="shared" si="2"/>
        <v>1</v>
      </c>
      <c r="T38">
        <f t="shared" si="3"/>
        <v>1</v>
      </c>
    </row>
    <row r="39" spans="8:20" ht="14.25">
      <c r="H39" s="31"/>
      <c r="I39" s="53"/>
      <c r="J39" s="51"/>
      <c r="K39" s="51"/>
      <c r="L39" s="51"/>
      <c r="M39" s="51"/>
      <c r="N39" s="50"/>
      <c r="R39">
        <f t="shared" si="1"/>
        <v>1</v>
      </c>
      <c r="S39">
        <f t="shared" si="2"/>
        <v>1</v>
      </c>
      <c r="T39">
        <f t="shared" si="3"/>
        <v>1</v>
      </c>
    </row>
    <row r="40" spans="8:20" s="2" customFormat="1" ht="14.25">
      <c r="H40" s="32"/>
      <c r="I40" s="54"/>
      <c r="J40" s="57"/>
      <c r="K40" s="57"/>
      <c r="L40" s="57"/>
      <c r="M40" s="57"/>
      <c r="N40" s="56"/>
      <c r="R40">
        <f t="shared" si="1"/>
        <v>1</v>
      </c>
      <c r="S40">
        <f t="shared" si="2"/>
        <v>1</v>
      </c>
      <c r="T40">
        <f t="shared" si="3"/>
        <v>1</v>
      </c>
    </row>
    <row r="41" spans="8:20" ht="14.25">
      <c r="H41" s="31"/>
      <c r="I41" s="53"/>
      <c r="J41" s="51"/>
      <c r="K41" s="51"/>
      <c r="L41" s="51"/>
      <c r="M41" s="51"/>
      <c r="N41" s="50"/>
      <c r="R41">
        <f t="shared" si="1"/>
        <v>1</v>
      </c>
      <c r="S41">
        <f t="shared" si="2"/>
        <v>1</v>
      </c>
      <c r="T41">
        <f t="shared" si="3"/>
        <v>1.0416666666666667</v>
      </c>
    </row>
    <row r="42" spans="8:20" ht="14.25">
      <c r="H42" s="31"/>
      <c r="I42" s="53"/>
      <c r="J42" s="51"/>
      <c r="K42" s="51"/>
      <c r="L42" s="51"/>
      <c r="M42" s="51"/>
      <c r="N42" s="50"/>
      <c r="R42">
        <f t="shared" si="1"/>
        <v>1</v>
      </c>
      <c r="S42">
        <f t="shared" si="2"/>
        <v>1</v>
      </c>
      <c r="T42">
        <f t="shared" si="3"/>
        <v>1</v>
      </c>
    </row>
    <row r="43" spans="8:20" ht="14.25">
      <c r="H43" s="31"/>
      <c r="I43" s="53"/>
      <c r="J43" s="51"/>
      <c r="K43" s="51"/>
      <c r="L43" s="51"/>
      <c r="M43" s="51"/>
      <c r="N43" s="50"/>
      <c r="R43">
        <f t="shared" si="1"/>
        <v>1</v>
      </c>
      <c r="S43">
        <f t="shared" si="2"/>
        <v>1</v>
      </c>
      <c r="T43">
        <f t="shared" si="3"/>
        <v>1.0101010101010102</v>
      </c>
    </row>
    <row r="44" spans="8:20" ht="14.25">
      <c r="H44" s="31"/>
      <c r="I44" s="53"/>
      <c r="J44" s="51"/>
      <c r="K44" s="51"/>
      <c r="L44" s="51"/>
      <c r="M44" s="51"/>
      <c r="N44" s="50"/>
      <c r="R44">
        <f t="shared" si="1"/>
        <v>1</v>
      </c>
      <c r="S44">
        <f t="shared" si="2"/>
        <v>1</v>
      </c>
      <c r="T44">
        <f t="shared" si="3"/>
        <v>1</v>
      </c>
    </row>
    <row r="45" spans="8:20" ht="14.25">
      <c r="H45" s="31"/>
      <c r="I45" s="53"/>
      <c r="J45" s="51"/>
      <c r="K45" s="58"/>
      <c r="L45" s="58"/>
      <c r="M45" s="58"/>
      <c r="N45" s="50"/>
      <c r="R45">
        <f t="shared" si="1"/>
        <v>1</v>
      </c>
      <c r="S45">
        <f t="shared" si="2"/>
        <v>1</v>
      </c>
      <c r="T45">
        <f t="shared" si="3"/>
        <v>1</v>
      </c>
    </row>
    <row r="46" spans="8:20" ht="14.25">
      <c r="H46" s="31"/>
      <c r="I46" s="53"/>
      <c r="J46" s="51"/>
      <c r="K46" s="51"/>
      <c r="L46" s="51"/>
      <c r="M46" s="51"/>
      <c r="N46" s="50"/>
      <c r="R46">
        <f t="shared" si="1"/>
        <v>1</v>
      </c>
      <c r="S46">
        <f t="shared" si="2"/>
        <v>1</v>
      </c>
      <c r="T46">
        <f t="shared" si="3"/>
        <v>1</v>
      </c>
    </row>
    <row r="47" spans="8:20" ht="14.25">
      <c r="H47" s="31"/>
      <c r="I47" s="53"/>
      <c r="J47" s="51"/>
      <c r="K47" s="51"/>
      <c r="L47" s="51"/>
      <c r="M47" s="51"/>
      <c r="N47" s="50"/>
      <c r="R47">
        <f t="shared" si="1"/>
        <v>1</v>
      </c>
      <c r="S47">
        <f t="shared" si="2"/>
        <v>1</v>
      </c>
      <c r="T47">
        <f t="shared" si="3"/>
        <v>1</v>
      </c>
    </row>
    <row r="48" spans="8:20" ht="14.25">
      <c r="H48" s="31"/>
      <c r="I48" s="53"/>
      <c r="J48" s="51"/>
      <c r="K48" s="51"/>
      <c r="L48" s="51"/>
      <c r="M48" s="51"/>
      <c r="N48" s="50"/>
      <c r="R48">
        <f t="shared" si="1"/>
        <v>1</v>
      </c>
      <c r="S48">
        <f t="shared" si="2"/>
        <v>1</v>
      </c>
      <c r="T48">
        <f t="shared" si="3"/>
        <v>1</v>
      </c>
    </row>
    <row r="49" spans="8:20" ht="14.25">
      <c r="H49" s="31"/>
      <c r="I49" s="53"/>
      <c r="J49" s="51"/>
      <c r="K49" s="51"/>
      <c r="L49" s="51"/>
      <c r="M49" s="51"/>
      <c r="N49" s="50"/>
      <c r="R49">
        <f t="shared" si="1"/>
        <v>1</v>
      </c>
      <c r="S49">
        <f t="shared" si="2"/>
        <v>1</v>
      </c>
      <c r="T49">
        <f t="shared" si="3"/>
        <v>1</v>
      </c>
    </row>
    <row r="50" spans="8:20" ht="14.25">
      <c r="H50" s="31"/>
      <c r="I50" s="53"/>
      <c r="J50" s="51"/>
      <c r="K50" s="51"/>
      <c r="L50" s="51"/>
      <c r="M50" s="51"/>
      <c r="N50" s="50"/>
      <c r="R50">
        <f t="shared" si="1"/>
        <v>1</v>
      </c>
      <c r="S50">
        <f t="shared" si="2"/>
        <v>1</v>
      </c>
      <c r="T50">
        <f t="shared" si="3"/>
        <v>1</v>
      </c>
    </row>
    <row r="51" spans="8:20" ht="14.25">
      <c r="H51" s="30"/>
      <c r="I51" s="30"/>
      <c r="J51" s="30"/>
      <c r="K51" s="30"/>
      <c r="L51" s="30"/>
      <c r="M51" s="30"/>
      <c r="N51" s="50"/>
      <c r="R51">
        <f t="shared" si="1"/>
        <v>1</v>
      </c>
      <c r="S51">
        <f t="shared" si="2"/>
        <v>1</v>
      </c>
      <c r="T51">
        <f t="shared" si="3"/>
        <v>1</v>
      </c>
    </row>
    <row r="52" spans="8:20" ht="14.25">
      <c r="H52" s="30"/>
      <c r="I52" s="30"/>
      <c r="J52" s="30"/>
      <c r="K52" s="30"/>
      <c r="L52" s="30"/>
      <c r="M52" s="30"/>
      <c r="N52" s="50"/>
      <c r="R52">
        <f t="shared" si="1"/>
        <v>1</v>
      </c>
      <c r="S52">
        <f t="shared" si="2"/>
        <v>1</v>
      </c>
      <c r="T52">
        <f t="shared" si="3"/>
        <v>1</v>
      </c>
    </row>
    <row r="53" spans="8:20" ht="14.25">
      <c r="H53" s="30"/>
      <c r="I53" s="30"/>
      <c r="J53" s="30"/>
      <c r="K53" s="30"/>
      <c r="L53" s="30"/>
      <c r="M53" s="30"/>
      <c r="N53" s="50"/>
      <c r="R53">
        <f t="shared" si="1"/>
        <v>1</v>
      </c>
      <c r="S53">
        <f t="shared" si="2"/>
        <v>1</v>
      </c>
      <c r="T53">
        <f t="shared" si="3"/>
        <v>1</v>
      </c>
    </row>
    <row r="54" spans="8:20" ht="14.25">
      <c r="H54" s="30"/>
      <c r="I54" s="30"/>
      <c r="J54" s="30"/>
      <c r="K54" s="30"/>
      <c r="L54" s="30"/>
      <c r="M54" s="30"/>
      <c r="N54" s="50"/>
      <c r="R54">
        <f>PRODUCT(R32:R53,R3)</f>
        <v>5294.12</v>
      </c>
      <c r="S54">
        <f>PRODUCT(S32:S53,S3)</f>
        <v>5169.49</v>
      </c>
      <c r="T54">
        <f>PRODUCT(T32:T53,T3)</f>
        <v>5182.41792929293</v>
      </c>
    </row>
    <row r="55" spans="8:20" ht="14.25">
      <c r="H55" s="30"/>
      <c r="I55" s="30"/>
      <c r="J55" s="30"/>
      <c r="K55" s="30"/>
      <c r="L55" s="30"/>
      <c r="M55" s="30"/>
      <c r="N55" s="50"/>
      <c r="R55" s="5">
        <f>ROUND(R54,2)</f>
        <v>5294.12</v>
      </c>
      <c r="S55" s="5">
        <f>ROUND(S54,2)</f>
        <v>5169.49</v>
      </c>
      <c r="T55" s="5">
        <f>ROUND(T54,2)</f>
        <v>5182.42</v>
      </c>
    </row>
    <row r="56" spans="8:14" ht="14.25">
      <c r="H56" s="30"/>
      <c r="I56" s="30"/>
      <c r="J56" s="30"/>
      <c r="K56" s="30"/>
      <c r="L56" s="30"/>
      <c r="M56" s="30"/>
      <c r="N56" s="50"/>
    </row>
    <row r="57" spans="8:19" ht="14.25">
      <c r="H57" s="30"/>
      <c r="I57" s="30"/>
      <c r="J57" s="30"/>
      <c r="K57" s="30"/>
      <c r="L57" s="30"/>
      <c r="M57" s="30"/>
      <c r="N57" s="50"/>
      <c r="S57">
        <f>ROUND(AVERAGE(R55:T55),2)</f>
        <v>5215.34</v>
      </c>
    </row>
  </sheetData>
  <sheetProtection/>
  <mergeCells count="36">
    <mergeCell ref="H1:I1"/>
    <mergeCell ref="O1:P1"/>
    <mergeCell ref="H2:I2"/>
    <mergeCell ref="O2:P2"/>
    <mergeCell ref="A3:B3"/>
    <mergeCell ref="H3:I3"/>
    <mergeCell ref="O3:P3"/>
    <mergeCell ref="A4:B4"/>
    <mergeCell ref="H4:I4"/>
    <mergeCell ref="O4:P4"/>
    <mergeCell ref="A5:B5"/>
    <mergeCell ref="H5:I5"/>
    <mergeCell ref="O5:P5"/>
    <mergeCell ref="O26:P26"/>
    <mergeCell ref="Q27:T27"/>
    <mergeCell ref="H28:I28"/>
    <mergeCell ref="Q28:T28"/>
    <mergeCell ref="H29:I29"/>
    <mergeCell ref="O29:P29"/>
    <mergeCell ref="Q29:T29"/>
    <mergeCell ref="H30:I30"/>
    <mergeCell ref="O30:P30"/>
    <mergeCell ref="Q30:T30"/>
    <mergeCell ref="A6:A11"/>
    <mergeCell ref="A12:A22"/>
    <mergeCell ref="A23:A25"/>
    <mergeCell ref="H6:H11"/>
    <mergeCell ref="H12:H22"/>
    <mergeCell ref="H23:H25"/>
    <mergeCell ref="H31:H36"/>
    <mergeCell ref="H37:H47"/>
    <mergeCell ref="H48:H50"/>
    <mergeCell ref="O6:O11"/>
    <mergeCell ref="O12:O22"/>
    <mergeCell ref="O23:O25"/>
    <mergeCell ref="O27:P2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25"/>
  <sheetViews>
    <sheetView zoomScale="75" zoomScaleNormal="75" workbookViewId="0" topLeftCell="A1">
      <pane xSplit="2" ySplit="5" topLeftCell="C6" activePane="bottomRight" state="frozen"/>
      <selection pane="bottomRight" activeCell="B12" sqref="B12"/>
    </sheetView>
  </sheetViews>
  <sheetFormatPr defaultColWidth="9.00390625" defaultRowHeight="14.25"/>
  <cols>
    <col min="1" max="1" width="10.125" style="556" customWidth="1"/>
    <col min="2" max="2" width="26.375" style="556" customWidth="1"/>
    <col min="3" max="6" width="21.625" style="556" customWidth="1"/>
    <col min="7" max="7" width="17.75390625" style="556" customWidth="1"/>
    <col min="8" max="16384" width="9.00390625" style="556" customWidth="1"/>
  </cols>
  <sheetData>
    <row r="1" spans="1:9" s="554" customFormat="1" ht="42" customHeight="1">
      <c r="A1" s="557" t="s">
        <v>257</v>
      </c>
      <c r="B1" s="557"/>
      <c r="C1" s="557"/>
      <c r="D1" s="557"/>
      <c r="E1" s="557"/>
      <c r="F1" s="557"/>
      <c r="G1" s="557"/>
      <c r="H1" s="558"/>
      <c r="I1" s="558"/>
    </row>
    <row r="2" spans="1:7" s="555" customFormat="1" ht="19.5" customHeight="1">
      <c r="A2" s="559" t="str">
        <f>IF('表3流资汇总'!$A$2="","",'表3流资汇总'!$A$2)</f>
        <v>返回</v>
      </c>
      <c r="B2" s="560" t="str">
        <f>IF('评估申报表填表摘要'!$A$2="","",'评估申报表填表摘要'!$A$2)</f>
        <v>返回索引页</v>
      </c>
      <c r="E2" s="561"/>
      <c r="F2" s="561"/>
      <c r="G2" s="562" t="s">
        <v>258</v>
      </c>
    </row>
    <row r="3" spans="1:7" s="555" customFormat="1" ht="19.5" customHeight="1">
      <c r="A3" s="563"/>
      <c r="C3" s="564"/>
      <c r="D3" s="602" t="str">
        <f>'结果汇总'!$A$3</f>
        <v>  评估基准日：2020年3月12日</v>
      </c>
      <c r="E3" s="561"/>
      <c r="F3" s="561"/>
      <c r="G3" s="562" t="s">
        <v>241</v>
      </c>
    </row>
    <row r="4" spans="1:9" s="555" customFormat="1" ht="19.5" customHeight="1">
      <c r="A4" s="585" t="str">
        <f>'结果汇总'!$A$4</f>
        <v>被评估单位（或者产权持有单位）：左世合、周海翔、云南渝庆建筑劳务有限公司</v>
      </c>
      <c r="B4" s="569"/>
      <c r="C4" s="569"/>
      <c r="D4" s="569"/>
      <c r="E4" s="569"/>
      <c r="F4" s="569"/>
      <c r="G4" s="639" t="s">
        <v>138</v>
      </c>
      <c r="H4" s="569"/>
      <c r="I4" s="569"/>
    </row>
    <row r="5" spans="1:9" s="555" customFormat="1" ht="21.75" customHeight="1">
      <c r="A5" s="586" t="s">
        <v>211</v>
      </c>
      <c r="B5" s="587" t="s">
        <v>140</v>
      </c>
      <c r="C5" s="587" t="s">
        <v>113</v>
      </c>
      <c r="D5" s="587" t="s">
        <v>114</v>
      </c>
      <c r="E5" s="587" t="s">
        <v>115</v>
      </c>
      <c r="F5" s="587" t="s">
        <v>142</v>
      </c>
      <c r="G5" s="588" t="s">
        <v>117</v>
      </c>
      <c r="H5" s="571"/>
      <c r="I5" s="571"/>
    </row>
    <row r="6" spans="1:7" s="555" customFormat="1" ht="21.75" customHeight="1">
      <c r="A6" s="622" t="s">
        <v>259</v>
      </c>
      <c r="B6" s="640" t="s">
        <v>260</v>
      </c>
      <c r="C6" s="573">
        <f>'4-1金融资产'!K28</f>
        <v>0</v>
      </c>
      <c r="D6" s="573">
        <f>'4-1金融资产'!L28</f>
        <v>0</v>
      </c>
      <c r="E6" s="573">
        <f>'4-1金融资产'!M28</f>
        <v>0</v>
      </c>
      <c r="F6" s="573">
        <f>E6-D6</f>
        <v>0</v>
      </c>
      <c r="G6" s="590">
        <f aca="true" t="shared" si="0" ref="G6:G11">IF(OR(D6=0,D6=""),"",ROUND(F6/D6*100,2))</f>
      </c>
    </row>
    <row r="7" spans="1:7" s="555" customFormat="1" ht="21.75" customHeight="1">
      <c r="A7" s="622" t="s">
        <v>261</v>
      </c>
      <c r="B7" s="640" t="s">
        <v>262</v>
      </c>
      <c r="C7" s="573">
        <f>'4-2到期投资'!L29</f>
        <v>0</v>
      </c>
      <c r="D7" s="573">
        <f>'4-2到期投资'!M29</f>
        <v>0</v>
      </c>
      <c r="E7" s="573">
        <f>'4-2到期投资'!N29</f>
        <v>0</v>
      </c>
      <c r="F7" s="573">
        <f>E7-D7</f>
        <v>0</v>
      </c>
      <c r="G7" s="590">
        <f t="shared" si="0"/>
      </c>
    </row>
    <row r="8" spans="1:7" s="555" customFormat="1" ht="21.75" customHeight="1">
      <c r="A8" s="622" t="s">
        <v>263</v>
      </c>
      <c r="B8" s="629" t="s">
        <v>264</v>
      </c>
      <c r="C8" s="573"/>
      <c r="D8" s="573"/>
      <c r="E8" s="573"/>
      <c r="F8" s="573"/>
      <c r="G8" s="590">
        <f t="shared" si="0"/>
      </c>
    </row>
    <row r="9" spans="1:7" s="555" customFormat="1" ht="21.75" customHeight="1">
      <c r="A9" s="622" t="s">
        <v>265</v>
      </c>
      <c r="B9" s="640" t="s">
        <v>266</v>
      </c>
      <c r="C9" s="573">
        <f>'4-3长期股权'!H28</f>
        <v>0</v>
      </c>
      <c r="D9" s="573">
        <f>'4-3长期股权'!I28</f>
        <v>0</v>
      </c>
      <c r="E9" s="573">
        <f>'4-3长期股权'!J28</f>
        <v>0</v>
      </c>
      <c r="F9" s="573">
        <f>E9-D9</f>
        <v>0</v>
      </c>
      <c r="G9" s="590">
        <f t="shared" si="0"/>
      </c>
    </row>
    <row r="10" spans="1:7" s="555" customFormat="1" ht="21.75" customHeight="1">
      <c r="A10" s="622" t="s">
        <v>267</v>
      </c>
      <c r="B10" s="629" t="s">
        <v>268</v>
      </c>
      <c r="C10" s="573"/>
      <c r="D10" s="573"/>
      <c r="E10" s="573"/>
      <c r="F10" s="573"/>
      <c r="G10" s="590">
        <f t="shared" si="0"/>
      </c>
    </row>
    <row r="11" spans="1:7" s="555" customFormat="1" ht="21.75" customHeight="1">
      <c r="A11" s="622" t="s">
        <v>269</v>
      </c>
      <c r="B11" s="629" t="s">
        <v>53</v>
      </c>
      <c r="C11" s="573">
        <f>'表4-6固资汇总'!D33</f>
        <v>0</v>
      </c>
      <c r="D11" s="573">
        <f>'表4-6固资汇总'!F33</f>
        <v>0</v>
      </c>
      <c r="E11" s="573">
        <f>'表4-6固资汇总'!H33</f>
        <v>534400</v>
      </c>
      <c r="F11" s="573">
        <f>E11-D11</f>
        <v>534400</v>
      </c>
      <c r="G11" s="590">
        <f t="shared" si="0"/>
      </c>
    </row>
    <row r="12" spans="1:7" s="555" customFormat="1" ht="21.75" customHeight="1">
      <c r="A12" s="622" t="s">
        <v>270</v>
      </c>
      <c r="B12" s="629" t="s">
        <v>271</v>
      </c>
      <c r="C12" s="577"/>
      <c r="D12" s="577"/>
      <c r="E12" s="577">
        <f>'生物资产'!I25</f>
        <v>0</v>
      </c>
      <c r="F12" s="577">
        <f>E12</f>
        <v>0</v>
      </c>
      <c r="G12" s="592"/>
    </row>
    <row r="13" spans="1:7" s="555" customFormat="1" ht="21.75" customHeight="1">
      <c r="A13" s="622" t="s">
        <v>272</v>
      </c>
      <c r="B13" s="629" t="s">
        <v>273</v>
      </c>
      <c r="C13" s="577"/>
      <c r="D13" s="577"/>
      <c r="E13" s="577"/>
      <c r="F13" s="577"/>
      <c r="G13" s="592"/>
    </row>
    <row r="14" spans="1:7" s="555" customFormat="1" ht="21.75" customHeight="1">
      <c r="A14" s="622" t="s">
        <v>274</v>
      </c>
      <c r="B14" s="629" t="s">
        <v>275</v>
      </c>
      <c r="C14" s="577"/>
      <c r="D14" s="577"/>
      <c r="E14" s="577"/>
      <c r="F14" s="577"/>
      <c r="G14" s="592"/>
    </row>
    <row r="15" spans="1:7" s="555" customFormat="1" ht="21.75" customHeight="1">
      <c r="A15" s="622" t="s">
        <v>276</v>
      </c>
      <c r="B15" s="640" t="s">
        <v>277</v>
      </c>
      <c r="C15" s="573">
        <f>'表4-10无形资产汇总'!C25</f>
        <v>0</v>
      </c>
      <c r="D15" s="573">
        <f>'表4-10无形资产汇总'!D25</f>
        <v>0</v>
      </c>
      <c r="E15" s="573">
        <f>'表4-10无形资产汇总'!E25</f>
        <v>0</v>
      </c>
      <c r="F15" s="573">
        <f>E15-D15</f>
        <v>0</v>
      </c>
      <c r="G15" s="590">
        <f>IF(OR(D15=0,D15=""),"",ROUND(F15/D15*100,2))</f>
      </c>
    </row>
    <row r="16" spans="1:7" s="555" customFormat="1" ht="21.75" customHeight="1">
      <c r="A16" s="622" t="s">
        <v>278</v>
      </c>
      <c r="B16" s="629" t="s">
        <v>279</v>
      </c>
      <c r="C16" s="577"/>
      <c r="D16" s="577"/>
      <c r="E16" s="577"/>
      <c r="F16" s="573"/>
      <c r="G16" s="590">
        <f aca="true" t="shared" si="1" ref="G16:G23">IF(OR(D16=0,D16=""),"",ROUND(F16/D16*100,2))</f>
      </c>
    </row>
    <row r="17" spans="1:7" s="555" customFormat="1" ht="21.75" customHeight="1">
      <c r="A17" s="622" t="s">
        <v>280</v>
      </c>
      <c r="B17" s="640" t="s">
        <v>70</v>
      </c>
      <c r="C17" s="573">
        <f>'4-12长期待摊'!F29</f>
        <v>0</v>
      </c>
      <c r="D17" s="573">
        <f>'4-12长期待摊'!G29</f>
        <v>0</v>
      </c>
      <c r="E17" s="573">
        <f>'4-12长期待摊'!I29</f>
        <v>0</v>
      </c>
      <c r="F17" s="573">
        <f>E17-D17</f>
        <v>0</v>
      </c>
      <c r="G17" s="590">
        <f t="shared" si="1"/>
      </c>
    </row>
    <row r="18" spans="1:7" s="555" customFormat="1" ht="21.75" customHeight="1">
      <c r="A18" s="622" t="s">
        <v>281</v>
      </c>
      <c r="B18" s="640" t="s">
        <v>282</v>
      </c>
      <c r="C18" s="573">
        <f>'4-13递延资产'!D25</f>
        <v>0</v>
      </c>
      <c r="D18" s="573">
        <f>'4-13递延资产'!E25</f>
        <v>0</v>
      </c>
      <c r="E18" s="573">
        <f>'4-13递延资产'!F25</f>
        <v>0</v>
      </c>
      <c r="F18" s="573">
        <f>E18-D18</f>
        <v>0</v>
      </c>
      <c r="G18" s="590">
        <f t="shared" si="1"/>
      </c>
    </row>
    <row r="19" spans="1:7" s="555" customFormat="1" ht="21.75" customHeight="1">
      <c r="A19" s="622" t="s">
        <v>283</v>
      </c>
      <c r="B19" s="629" t="s">
        <v>284</v>
      </c>
      <c r="C19" s="573">
        <f>'4-14其他非流动资产'!D29</f>
        <v>0</v>
      </c>
      <c r="D19" s="573">
        <f>'4-14其他非流动资产'!E29</f>
        <v>0</v>
      </c>
      <c r="E19" s="573">
        <f>'4-14其他非流动资产'!F29</f>
        <v>0</v>
      </c>
      <c r="F19" s="573">
        <f>E19-D19</f>
        <v>0</v>
      </c>
      <c r="G19" s="590">
        <f t="shared" si="1"/>
      </c>
    </row>
    <row r="20" spans="1:7" s="555" customFormat="1" ht="21.75" customHeight="1">
      <c r="A20" s="622"/>
      <c r="B20" s="576"/>
      <c r="C20" s="577"/>
      <c r="D20" s="577"/>
      <c r="E20" s="577"/>
      <c r="F20" s="577"/>
      <c r="G20" s="590">
        <f t="shared" si="1"/>
      </c>
    </row>
    <row r="21" spans="1:7" s="555" customFormat="1" ht="21.75" customHeight="1">
      <c r="A21" s="622"/>
      <c r="B21" s="576"/>
      <c r="C21" s="577"/>
      <c r="D21" s="577"/>
      <c r="E21" s="577"/>
      <c r="F21" s="577"/>
      <c r="G21" s="590">
        <f t="shared" si="1"/>
      </c>
    </row>
    <row r="22" spans="1:7" s="555" customFormat="1" ht="21.75" customHeight="1">
      <c r="A22" s="622"/>
      <c r="B22" s="572"/>
      <c r="C22" s="579"/>
      <c r="D22" s="579"/>
      <c r="E22" s="579"/>
      <c r="F22" s="579"/>
      <c r="G22" s="590">
        <f t="shared" si="1"/>
      </c>
    </row>
    <row r="23" spans="1:7" s="555" customFormat="1" ht="21.75" customHeight="1">
      <c r="A23" s="630" t="s">
        <v>285</v>
      </c>
      <c r="B23" s="641" t="s">
        <v>286</v>
      </c>
      <c r="C23" s="596">
        <f>SUM(C6:C19)</f>
        <v>0</v>
      </c>
      <c r="D23" s="596">
        <f>SUM(D6:D19)</f>
        <v>0</v>
      </c>
      <c r="E23" s="596">
        <f>SUM(E6:E19)</f>
        <v>534400</v>
      </c>
      <c r="F23" s="596">
        <f>SUM(F6:F19)</f>
        <v>534400</v>
      </c>
      <c r="G23" s="597">
        <f t="shared" si="1"/>
      </c>
    </row>
    <row r="24" spans="1:5" s="555" customFormat="1" ht="21.75" customHeight="1">
      <c r="A24" s="580" t="str">
        <f>'表3流资汇总'!$A$20</f>
        <v>被评估单位（或者产权持有人、填表人)：</v>
      </c>
      <c r="E24" s="581" t="s">
        <v>238</v>
      </c>
    </row>
    <row r="25" s="555" customFormat="1" ht="21.75" customHeight="1">
      <c r="A25" s="580" t="str">
        <f>'表3流资汇总'!$A$21</f>
        <v>填表日期：年月日</v>
      </c>
    </row>
  </sheetData>
  <sheetProtection/>
  <dataValidations count="1">
    <dataValidation allowBlank="1" showInputMessage="1" showErrorMessage="1" imeMode="off" sqref="A4"/>
  </dataValidations>
  <hyperlinks>
    <hyperlink ref="A2" location="'分类汇总(1)'!B22" display="=IF(表3流资汇总!$A$2=&quot;&quot;,&quot;&quot;,表3流资汇总!$A$2)"/>
    <hyperlink ref="B2" location="科目索引!G22" display="=IF(评估申报表填表摘要!$A$2=&quot;&quot;,&quot;&quot;,评估申报表填表摘要!$A$2)"/>
    <hyperlink ref="B14" location="'7-1开办费'!A1" display="开发支出"/>
    <hyperlink ref="B17" location="'4-12长期待摊'!A1" display="长期待摊费用"/>
    <hyperlink ref="B18" location="'4-13递延税资产'!A1" display="递延所得税资产"/>
    <hyperlink ref="B19" location="'4-14其他非流动资产'!A1" display="其他非流动资产"/>
    <hyperlink ref="B6" location="'4-1金融资产'!A1" display="可供出售金融资产"/>
    <hyperlink ref="B7" location="'4-2到期投资'!A1" display="持有至到期投资"/>
    <hyperlink ref="B8" location="'3-9其他应收款'!A1" display="长期应收款"/>
    <hyperlink ref="B9" location="'4-3长期股权'!A1" display="长期股权投资"/>
    <hyperlink ref="B10" location="'3-12流资损失'!A1" display="投资性房地产"/>
    <hyperlink ref="B16" location="'7-1开办费'!A1" display="商誉"/>
    <hyperlink ref="B11" location="'表4-6固资汇总'!A1" display="固定资产"/>
    <hyperlink ref="B15" location="'表4-10无形资产汇总'!A1" display="无形资产"/>
  </hyperlinks>
  <printOptions horizontalCentered="1"/>
  <pageMargins left="0.35433070866141736" right="0.35433070866141736" top="0.7874015748031497" bottom="0.5" header="1.3385826771653544" footer="0.25"/>
  <pageSetup horizontalDpi="600" verticalDpi="600" orientation="landscape" paperSize="9" scale="78"/>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冯道祥</Manager>
  <Company>北京中证评估公司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李远飞</dc:creator>
  <cp:keywords/>
  <dc:description/>
  <cp:lastModifiedBy>琥珀铱者</cp:lastModifiedBy>
  <cp:lastPrinted>2020-04-02T06:25:10Z</cp:lastPrinted>
  <dcterms:created xsi:type="dcterms:W3CDTF">1999-05-10T08:20:53Z</dcterms:created>
  <dcterms:modified xsi:type="dcterms:W3CDTF">2020-04-23T01:38:06Z</dcterms:modified>
  <cp:category>文本</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